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9.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7.xml" ContentType="application/vnd.openxmlformats-officedocument.spreadsheetml.pivotTable+xml"/>
  <Override PartName="/xl/pivotTables/pivotTable6.xml" ContentType="application/vnd.openxmlformats-officedocument.spreadsheetml.pivotTable+xml"/>
  <Override PartName="/xl/pivotTables/pivotTable3.xml" ContentType="application/vnd.openxmlformats-officedocument.spreadsheetml.pivotTable+xml"/>
  <Override PartName="/xl/pivotTables/pivotTable10.xml" ContentType="application/vnd.openxmlformats-officedocument.spreadsheetml.pivotTable+xml"/>
  <Override PartName="/xl/pivotTables/pivotTable4.xml" ContentType="application/vnd.openxmlformats-officedocument.spreadsheetml.pivotTable+xml"/>
  <Override PartName="/xl/pivotTables/pivotTable8.xml" ContentType="application/vnd.openxmlformats-officedocument.spreadsheetml.pivotTable+xml"/>
  <Override PartName="/xl/pivotTables/pivotTable5.xml" ContentType="application/vnd.openxmlformats-officedocument.spreadsheetml.pivotTable+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2560" windowHeight="11060" tabRatio="926" activeTab="1"/>
  </bookViews>
  <sheets>
    <sheet name="Instructions" sheetId="1" r:id="rId1"/>
    <sheet name="Dashboard" sheetId="2" r:id="rId2"/>
    <sheet name="Data input" sheetId="3" r:id="rId3"/>
    <sheet name="Codebook" sheetId="4" r:id="rId4"/>
    <sheet name="TotalTestsPT" sheetId="5" state="veryHidden" r:id="rId5"/>
    <sheet name="DeathsDatePT" sheetId="6" state="veryHidden" r:id="rId6"/>
    <sheet name="HospPT" sheetId="7" state="veryHidden" r:id="rId7"/>
    <sheet name="NumPostPT" sheetId="8" state="veryHidden" r:id="rId8"/>
    <sheet name="PositiveDatePT" sheetId="9" state="veryHidden" r:id="rId9"/>
    <sheet name="TypesTestsDatePT" sheetId="10" state="veryHidden" r:id="rId10"/>
    <sheet name="GenderPT" sheetId="11" state="veryHidden" r:id="rId11"/>
    <sheet name="AgePT" sheetId="12" state="veryHidden" r:id="rId12"/>
    <sheet name="% ChangePT" sheetId="13" state="veryHidden" r:id="rId13"/>
    <sheet name="List" sheetId="14" state="veryHidden" r:id="rId14"/>
  </sheets>
  <externalReferences>
    <externalReference r:id="rId22"/>
  </externalReferences>
  <definedNames>
    <definedName name="_xlfn.COUNTIFS" hidden="1">#NAME?</definedName>
    <definedName name="_xlfn.IFERROR" hidden="1">#NAME?</definedName>
    <definedName name="_xlnm.Print_Area" localSheetId="1">'Dashboard'!$A$1:$J$38</definedName>
    <definedName name="RecentDate">'[1]Data'!$K$3</definedName>
  </definedNames>
  <calcPr fullCalcOnLoad="1"/>
  <pivotCaches>
    <pivotCache cacheId="3" r:id="rId15"/>
    <pivotCache cacheId="4" r:id="rId16"/>
    <pivotCache cacheId="2" r:id="rId17"/>
    <pivotCache cacheId="5" r:id="rId18"/>
    <pivotCache cacheId="1" r:id="rId19"/>
  </pivotCaches>
</workbook>
</file>

<file path=xl/sharedStrings.xml><?xml version="1.0" encoding="utf-8"?>
<sst xmlns="http://schemas.openxmlformats.org/spreadsheetml/2006/main" count="237" uniqueCount="138">
  <si>
    <t>lastname</t>
  </si>
  <si>
    <t>dob</t>
  </si>
  <si>
    <t>age</t>
  </si>
  <si>
    <t>gender</t>
  </si>
  <si>
    <t>test_location</t>
  </si>
  <si>
    <t>test_location_spec</t>
  </si>
  <si>
    <t>date_collected</t>
  </si>
  <si>
    <t>date_result</t>
  </si>
  <si>
    <t>result</t>
  </si>
  <si>
    <t>hospitalized</t>
  </si>
  <si>
    <t>intubation</t>
  </si>
  <si>
    <t>transferred</t>
  </si>
  <si>
    <t>died</t>
  </si>
  <si>
    <t>date_death</t>
  </si>
  <si>
    <t>hospital_capacity_timestamp</t>
  </si>
  <si>
    <t>hospital_date</t>
  </si>
  <si>
    <t>beds_avail</t>
  </si>
  <si>
    <t>beds_occupied</t>
  </si>
  <si>
    <t>beds_percent</t>
  </si>
  <si>
    <t>icu_avail</t>
  </si>
  <si>
    <t>icu_occupied</t>
  </si>
  <si>
    <t>vents_avail</t>
  </si>
  <si>
    <t>vents_inuse</t>
  </si>
  <si>
    <t>id_number</t>
  </si>
  <si>
    <t>Grand Total</t>
  </si>
  <si>
    <t>Negative</t>
  </si>
  <si>
    <t>Positive</t>
  </si>
  <si>
    <t>Pending</t>
  </si>
  <si>
    <t>Date Collected</t>
  </si>
  <si>
    <t>Column Labels</t>
  </si>
  <si>
    <t>Unknown</t>
  </si>
  <si>
    <t>Total</t>
  </si>
  <si>
    <t xml:space="preserve"> </t>
  </si>
  <si>
    <t>Number of tests:</t>
  </si>
  <si>
    <t>Percent positivity:</t>
  </si>
  <si>
    <t>Total tests by date</t>
  </si>
  <si>
    <t>Total Cases</t>
  </si>
  <si>
    <t>CONFIRMED CASES</t>
  </si>
  <si>
    <t>TESTING CAPACITY</t>
  </si>
  <si>
    <t>Rate per 100,000</t>
  </si>
  <si>
    <t>Total Tests Completed</t>
  </si>
  <si>
    <t>Total Deaths</t>
  </si>
  <si>
    <t>Case Fatality Rate</t>
  </si>
  <si>
    <t>No</t>
  </si>
  <si>
    <t>Yes</t>
  </si>
  <si>
    <t>date_hosp</t>
  </si>
  <si>
    <t>Row Labels</t>
  </si>
  <si>
    <t>Count of result</t>
  </si>
  <si>
    <t>Count of gender</t>
  </si>
  <si>
    <t>Count of died</t>
  </si>
  <si>
    <t>Positivity Rate</t>
  </si>
  <si>
    <t>Number of deaths</t>
  </si>
  <si>
    <t>Number of cases</t>
  </si>
  <si>
    <t>DeathsByDate</t>
  </si>
  <si>
    <t>Count of hospitalized</t>
  </si>
  <si>
    <t>Total Hospitalizations</t>
  </si>
  <si>
    <t>HOSPITALIZATIONS &amp; DEATHS</t>
  </si>
  <si>
    <t>Count of age</t>
  </si>
  <si>
    <t>Hospitalized</t>
  </si>
  <si>
    <t>M</t>
  </si>
  <si>
    <t>F</t>
  </si>
  <si>
    <t>Intubation</t>
  </si>
  <si>
    <t>Transferred</t>
  </si>
  <si>
    <t>Died</t>
  </si>
  <si>
    <t>Result</t>
  </si>
  <si>
    <t>Gender</t>
  </si>
  <si>
    <t>Age</t>
  </si>
  <si>
    <t>New Cases Past 7 Days</t>
  </si>
  <si>
    <t>Deaths Past 7 Days</t>
  </si>
  <si>
    <t>COVID-19 in XX Tribal Community Dashboard</t>
  </si>
  <si>
    <t>Test Completed Past 7 Days</t>
  </si>
  <si>
    <t>Instructions for using this Excel template</t>
  </si>
  <si>
    <t>1. You must have Microsoft Excel 2013 or higher installed on your computer. Please go to Microsoft Office's support page for further information: https://support.microsoft.com/en-us/office/download-and-install-or-reinstall-microsoft-365-or-office-2019-on-a-pc-or-mac-4414eaaf-0478-48be-9c42-23adc4716658 OR check with your IT support person if you have one.</t>
  </si>
  <si>
    <t>variable name</t>
  </si>
  <si>
    <t>description/ label</t>
  </si>
  <si>
    <t>acceptable values</t>
  </si>
  <si>
    <t>Patient ID number</t>
  </si>
  <si>
    <t>Patient last name</t>
  </si>
  <si>
    <t>Patient's date of birth</t>
  </si>
  <si>
    <t>MM/DD/YYYY</t>
  </si>
  <si>
    <t>Patient's age in years</t>
  </si>
  <si>
    <t>0-100</t>
  </si>
  <si>
    <t>Patient's gender</t>
  </si>
  <si>
    <t>M = male
F = female</t>
  </si>
  <si>
    <t>Site where test was administered</t>
  </si>
  <si>
    <t>Address of site where test was administered</t>
  </si>
  <si>
    <t>Date on which test was administered</t>
  </si>
  <si>
    <t>Date on which test result was known</t>
  </si>
  <si>
    <t>Result of the test</t>
  </si>
  <si>
    <t>Negative
Pending
Positive
Unknown</t>
  </si>
  <si>
    <t>Whether or not the patient was hospitalized</t>
  </si>
  <si>
    <t>Yes
No</t>
  </si>
  <si>
    <t>Whether or not the patient needed to be intubated</t>
  </si>
  <si>
    <t>Whether or not the patient was transferred to another facility</t>
  </si>
  <si>
    <t>Whether or not the patient died</t>
  </si>
  <si>
    <t>Date on which the patient died</t>
  </si>
  <si>
    <t>week_collected</t>
  </si>
  <si>
    <t>Date on which the patient was hospitalized</t>
  </si>
  <si>
    <t>Please enter your population size here:</t>
  </si>
  <si>
    <t>beg_week_collected</t>
  </si>
  <si>
    <t>end_week_collected</t>
  </si>
  <si>
    <t>Count of age2</t>
  </si>
  <si>
    <t>beg_week_hosp</t>
  </si>
  <si>
    <t>end_week_hosp</t>
  </si>
  <si>
    <t>count</t>
  </si>
  <si>
    <t>Sum of count</t>
  </si>
  <si>
    <t>(blank)</t>
  </si>
  <si>
    <t>(Multiple Items)</t>
  </si>
  <si>
    <t>2. You must also enable macros if provided with the option on your computer</t>
  </si>
  <si>
    <t>3. After opening the file, click Enable Content at the top of your screen. (It should appear in a yellow ribbon.)</t>
  </si>
  <si>
    <t>4. Also be sure to click Enable Content, which will appear in another yellow ribbon.</t>
  </si>
  <si>
    <t>5. On the DASHBOARD tab, enter the title of the spreadsheet to reflect your community/ organization's name (ROW 2).</t>
  </si>
  <si>
    <t>6. In order to activate the visuals on the DASHBOARD, you must first enter data into the DATA INPUT tab.</t>
  </si>
  <si>
    <t xml:space="preserve">For all other questions and technical assistance, please reach out to the Johns Hopkins Center for American Indian Health: </t>
  </si>
  <si>
    <t>Doe</t>
  </si>
  <si>
    <t>Smith</t>
  </si>
  <si>
    <t>Baltimore</t>
  </si>
  <si>
    <t>01/02/21</t>
  </si>
  <si>
    <t>12/27/20</t>
  </si>
  <si>
    <t>01/16/21</t>
  </si>
  <si>
    <t>01/10/21</t>
  </si>
  <si>
    <t>Females</t>
  </si>
  <si>
    <t>Males</t>
  </si>
  <si>
    <t>01/09/21</t>
  </si>
  <si>
    <t>01/03/21</t>
  </si>
  <si>
    <t>12/27/20 01/02/21</t>
  </si>
  <si>
    <t>01/10/21 01/16/21</t>
  </si>
  <si>
    <t>Williams</t>
  </si>
  <si>
    <t>Values</t>
  </si>
  <si>
    <t>8. Once you have entered data, and every time you open the file moving forward, you will need to REFRESH the dashboard by clicking the button in the upper right hand corner. Every time you click this button, it refreshes the dashboard visuals based on new information entered into the DATA INPUT tab.</t>
  </si>
  <si>
    <t>9. For help with understanding data to enter in each column in the DATA INPUT tab, refer to variable descriptions in the CODEBOOK tab.</t>
  </si>
  <si>
    <t xml:space="preserve">10. It is recommended that you update data in the DATA INPUT tab on a regular basis (e.g. daily, weekly). </t>
  </si>
  <si>
    <t xml:space="preserve">7. Important note: In the DATA INPUT tab, there is "dummy data" already entered into rows 2, 3, and 4. Do not delete these fields and then hit the REFRESH button on the DASHBOARD. Instead, you MUST type over this existing data with actual data from your own patients. This step must be completed before you move on to step #8. </t>
  </si>
  <si>
    <t>Percent of Tests Positive Past 7 Days</t>
  </si>
  <si>
    <t>Percent of Tests Positive Past 14 Days</t>
  </si>
  <si>
    <t>New Cases Past 14 Days</t>
  </si>
  <si>
    <t>Rate per 100,000 Past 7 Days</t>
  </si>
  <si>
    <t>Rate per 100,000 Past 14 Days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</si>
</sst>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yy"/>
    <numFmt numFmtId="166" formatCode="[$-409]d\-mmm;@"/>
    <numFmt numFmtId="167" formatCode="mm/dd/yy;@"/>
  </numFmts>
  <fonts count="75">
    <font>
      <sz val="12"/>
      <color theme="1"/>
      <name val="Calibri"/>
      <family val="2"/>
    </font>
    <font>
      <sz val="11"/>
      <color indexed="8"/>
      <name val="Calibri"/>
      <family val="2"/>
    </font>
    <font>
      <b/>
      <sz val="16"/>
      <color indexed="8"/>
      <name val="Arial"/>
      <family val="2"/>
    </font>
    <font>
      <sz val="8"/>
      <name val="Calibri"/>
      <family val="2"/>
    </font>
    <font>
      <sz val="10"/>
      <color indexed="8"/>
      <name val="Calibri"/>
      <family val="0"/>
    </font>
    <font>
      <sz val="9"/>
      <color indexed="63"/>
      <name val="Arial"/>
      <family val="0"/>
    </font>
    <font>
      <b/>
      <sz val="9"/>
      <color indexed="9"/>
      <name val="Calibri"/>
      <family val="0"/>
    </font>
    <font>
      <sz val="9"/>
      <color indexed="63"/>
      <name val="Calibri"/>
      <family val="0"/>
    </font>
    <font>
      <b/>
      <sz val="10"/>
      <color indexed="63"/>
      <name val="Arial"/>
      <family val="0"/>
    </font>
    <font>
      <b/>
      <sz val="9"/>
      <color indexed="9"/>
      <name val="Arial"/>
      <family val="0"/>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b/>
      <sz val="18"/>
      <color indexed="9"/>
      <name val="Arial"/>
      <family val="2"/>
    </font>
    <font>
      <sz val="12"/>
      <color indexed="8"/>
      <name val="Arial"/>
      <family val="2"/>
    </font>
    <font>
      <sz val="20"/>
      <color indexed="8"/>
      <name val="Arial"/>
      <family val="2"/>
    </font>
    <font>
      <sz val="18"/>
      <color indexed="9"/>
      <name val="Arial"/>
      <family val="2"/>
    </font>
    <font>
      <u val="single"/>
      <sz val="16"/>
      <color indexed="9"/>
      <name val="Arial"/>
      <family val="2"/>
    </font>
    <font>
      <b/>
      <sz val="20"/>
      <color indexed="9"/>
      <name val="Arial"/>
      <family val="2"/>
    </font>
    <font>
      <sz val="16"/>
      <color indexed="9"/>
      <name val="Arial"/>
      <family val="2"/>
    </font>
    <font>
      <sz val="12"/>
      <color indexed="9"/>
      <name val="Arial"/>
      <family val="2"/>
    </font>
    <font>
      <b/>
      <sz val="11"/>
      <color indexed="8"/>
      <name val="Arial"/>
      <family val="2"/>
    </font>
    <font>
      <b/>
      <sz val="12"/>
      <color indexed="8"/>
      <name val="Arial"/>
      <family val="2"/>
    </font>
    <font>
      <sz val="10"/>
      <color indexed="8"/>
      <name val="Arial"/>
      <family val="2"/>
    </font>
    <font>
      <b/>
      <sz val="10"/>
      <color indexed="8"/>
      <name val="Arial"/>
      <family val="2"/>
    </font>
    <font>
      <b/>
      <sz val="22"/>
      <color indexed="9"/>
      <name val="Arial"/>
      <family val="2"/>
    </font>
    <font>
      <sz val="8"/>
      <name val="Segoe UI"/>
      <family val="2"/>
    </font>
    <font>
      <sz val="10"/>
      <color indexed="63"/>
      <name val="Calibri"/>
      <family val="0"/>
    </font>
    <font>
      <sz val="10"/>
      <color indexed="63"/>
      <name val="Arial"/>
      <family val="0"/>
    </font>
    <font>
      <b/>
      <sz val="14"/>
      <color indexed="63"/>
      <name val="Arial"/>
      <family val="0"/>
    </font>
    <font>
      <sz val="7.55"/>
      <color indexed="63"/>
      <name val="Arial"/>
      <family val="0"/>
    </font>
    <font>
      <b/>
      <sz val="14"/>
      <color indexed="8"/>
      <name val="Arial"/>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8"/>
      <color theme="0"/>
      <name val="Arial"/>
      <family val="2"/>
    </font>
    <font>
      <sz val="12"/>
      <color theme="1"/>
      <name val="Arial"/>
      <family val="2"/>
    </font>
    <font>
      <sz val="20"/>
      <color theme="1"/>
      <name val="Arial"/>
      <family val="2"/>
    </font>
    <font>
      <sz val="18"/>
      <color theme="0"/>
      <name val="Arial"/>
      <family val="2"/>
    </font>
    <font>
      <u val="single"/>
      <sz val="16"/>
      <color theme="0"/>
      <name val="Arial"/>
      <family val="2"/>
    </font>
    <font>
      <b/>
      <sz val="20"/>
      <color theme="0"/>
      <name val="Arial"/>
      <family val="2"/>
    </font>
    <font>
      <sz val="16"/>
      <color theme="0"/>
      <name val="Arial"/>
      <family val="2"/>
    </font>
    <font>
      <sz val="12"/>
      <color theme="0"/>
      <name val="Arial"/>
      <family val="2"/>
    </font>
    <font>
      <b/>
      <sz val="11"/>
      <color theme="1"/>
      <name val="Arial"/>
      <family val="2"/>
    </font>
    <font>
      <b/>
      <sz val="12"/>
      <color theme="1"/>
      <name val="Arial"/>
      <family val="2"/>
    </font>
    <font>
      <sz val="10"/>
      <color theme="1"/>
      <name val="Arial"/>
      <family val="2"/>
    </font>
    <font>
      <b/>
      <sz val="10"/>
      <color theme="1"/>
      <name val="Arial"/>
      <family val="2"/>
    </font>
    <font>
      <b/>
      <sz val="22"/>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E9F3F"/>
        <bgColor indexed="64"/>
      </patternFill>
    </fill>
    <fill>
      <patternFill patternType="solid">
        <fgColor rgb="FF7ABDD3"/>
        <bgColor indexed="64"/>
      </patternFill>
    </fill>
    <fill>
      <patternFill patternType="solid">
        <fgColor theme="0" tint="-0.1499900072813034"/>
        <bgColor indexed="64"/>
      </patternFill>
    </fill>
    <fill>
      <patternFill patternType="solid">
        <fgColor rgb="FFCA422B"/>
        <bgColor indexed="64"/>
      </patternFill>
    </fill>
    <fill>
      <patternFill patternType="solid">
        <fgColor rgb="FF43160C"/>
        <bgColor indexed="64"/>
      </patternFill>
    </fill>
    <fill>
      <patternFill patternType="solid">
        <fgColor rgb="FF87521C"/>
        <bgColor indexed="64"/>
      </patternFill>
    </fill>
    <fill>
      <patternFill patternType="solid">
        <fgColor theme="0" tint="-0.4999699890613556"/>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style="double"/>
    </border>
    <border>
      <left/>
      <right style="thin"/>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2">
    <xf numFmtId="0" fontId="0" fillId="0" borderId="0" xfId="0" applyFont="1" applyAlignment="1">
      <alignment/>
    </xf>
    <xf numFmtId="14" fontId="0" fillId="0" borderId="0" xfId="0" applyNumberFormat="1" applyAlignment="1">
      <alignment/>
    </xf>
    <xf numFmtId="0" fontId="0" fillId="0" borderId="0" xfId="0" applyNumberFormat="1" applyAlignment="1">
      <alignment/>
    </xf>
    <xf numFmtId="0" fontId="0" fillId="0" borderId="0" xfId="0" applyAlignment="1">
      <alignment/>
    </xf>
    <xf numFmtId="0" fontId="0" fillId="0" borderId="0" xfId="0" applyAlignment="1">
      <alignment horizontal="left"/>
    </xf>
    <xf numFmtId="49" fontId="0" fillId="0" borderId="0" xfId="0" applyNumberFormat="1" applyAlignment="1">
      <alignment/>
    </xf>
    <xf numFmtId="9" fontId="0" fillId="0" borderId="0" xfId="57" applyFont="1" applyAlignment="1">
      <alignment/>
    </xf>
    <xf numFmtId="0" fontId="60" fillId="0" borderId="0" xfId="0" applyFont="1" applyAlignment="1">
      <alignment/>
    </xf>
    <xf numFmtId="10" fontId="0" fillId="0" borderId="0" xfId="0" applyNumberFormat="1" applyAlignment="1">
      <alignment/>
    </xf>
    <xf numFmtId="165" fontId="0" fillId="0" borderId="0" xfId="0" applyNumberFormat="1" applyAlignment="1">
      <alignment/>
    </xf>
    <xf numFmtId="0" fontId="62" fillId="33" borderId="0" xfId="0" applyFont="1" applyFill="1" applyBorder="1" applyAlignment="1">
      <alignment horizontal="center" vertical="center"/>
    </xf>
    <xf numFmtId="0" fontId="63" fillId="34" borderId="0" xfId="0" applyFont="1" applyFill="1" applyBorder="1" applyAlignment="1">
      <alignment/>
    </xf>
    <xf numFmtId="0" fontId="63" fillId="34" borderId="10" xfId="0" applyFont="1" applyFill="1" applyBorder="1" applyAlignment="1">
      <alignment/>
    </xf>
    <xf numFmtId="0" fontId="63" fillId="34" borderId="11" xfId="0" applyFont="1" applyFill="1" applyBorder="1" applyAlignment="1">
      <alignment/>
    </xf>
    <xf numFmtId="0" fontId="63" fillId="34" borderId="12" xfId="0" applyFont="1" applyFill="1" applyBorder="1" applyAlignment="1">
      <alignment/>
    </xf>
    <xf numFmtId="0" fontId="63" fillId="34" borderId="13" xfId="0" applyFont="1" applyFill="1" applyBorder="1" applyAlignment="1">
      <alignment/>
    </xf>
    <xf numFmtId="0" fontId="63" fillId="34" borderId="14" xfId="0" applyFont="1" applyFill="1" applyBorder="1" applyAlignment="1">
      <alignment/>
    </xf>
    <xf numFmtId="0" fontId="64" fillId="34" borderId="0" xfId="0" applyFont="1" applyFill="1" applyBorder="1" applyAlignment="1">
      <alignment/>
    </xf>
    <xf numFmtId="0" fontId="63" fillId="34" borderId="15" xfId="0" applyFont="1" applyFill="1" applyBorder="1" applyAlignment="1">
      <alignment/>
    </xf>
    <xf numFmtId="0" fontId="63" fillId="34" borderId="16" xfId="0" applyFont="1" applyFill="1" applyBorder="1" applyAlignment="1">
      <alignment/>
    </xf>
    <xf numFmtId="0" fontId="63" fillId="34" borderId="17" xfId="0" applyFont="1" applyFill="1" applyBorder="1" applyAlignment="1">
      <alignment/>
    </xf>
    <xf numFmtId="0" fontId="63" fillId="35" borderId="0" xfId="0" applyFont="1" applyFill="1" applyAlignment="1">
      <alignment/>
    </xf>
    <xf numFmtId="0" fontId="65" fillId="36" borderId="13" xfId="0" applyFont="1" applyFill="1" applyBorder="1" applyAlignment="1">
      <alignment horizontal="center" vertical="center"/>
    </xf>
    <xf numFmtId="0" fontId="65" fillId="36" borderId="14" xfId="0" applyFont="1" applyFill="1" applyBorder="1" applyAlignment="1">
      <alignment horizontal="center" vertical="center"/>
    </xf>
    <xf numFmtId="0" fontId="66" fillId="36" borderId="13" xfId="0" applyFont="1" applyFill="1" applyBorder="1" applyAlignment="1">
      <alignment horizontal="left" vertical="center" indent="1"/>
    </xf>
    <xf numFmtId="0" fontId="67" fillId="36" borderId="14" xfId="0" applyFont="1" applyFill="1" applyBorder="1" applyAlignment="1">
      <alignment horizontal="center" vertical="center"/>
    </xf>
    <xf numFmtId="0" fontId="68" fillId="36" borderId="13" xfId="0" applyFont="1" applyFill="1" applyBorder="1" applyAlignment="1">
      <alignment horizontal="left" vertical="center" indent="1"/>
    </xf>
    <xf numFmtId="164" fontId="67" fillId="36" borderId="14" xfId="0" applyNumberFormat="1" applyFont="1" applyFill="1" applyBorder="1" applyAlignment="1">
      <alignment horizontal="center" vertical="center"/>
    </xf>
    <xf numFmtId="0" fontId="65" fillId="37" borderId="13" xfId="0" applyFont="1" applyFill="1" applyBorder="1" applyAlignment="1">
      <alignment horizontal="center" vertical="center"/>
    </xf>
    <xf numFmtId="0" fontId="65" fillId="37" borderId="14" xfId="0" applyFont="1" applyFill="1" applyBorder="1" applyAlignment="1">
      <alignment horizontal="center" vertical="center"/>
    </xf>
    <xf numFmtId="0" fontId="66" fillId="37" borderId="13" xfId="0" applyFont="1" applyFill="1" applyBorder="1" applyAlignment="1">
      <alignment horizontal="left" vertical="center" indent="1"/>
    </xf>
    <xf numFmtId="0" fontId="67" fillId="37" borderId="14" xfId="0" applyFont="1" applyFill="1" applyBorder="1" applyAlignment="1">
      <alignment horizontal="center" vertical="center"/>
    </xf>
    <xf numFmtId="0" fontId="68" fillId="37" borderId="13" xfId="0" applyFont="1" applyFill="1" applyBorder="1" applyAlignment="1">
      <alignment horizontal="left" vertical="center" indent="1"/>
    </xf>
    <xf numFmtId="9" fontId="67" fillId="37" borderId="14" xfId="57" applyFont="1" applyFill="1" applyBorder="1" applyAlignment="1">
      <alignment horizontal="center" vertical="center"/>
    </xf>
    <xf numFmtId="0" fontId="65" fillId="38" borderId="13" xfId="0" applyFont="1" applyFill="1" applyBorder="1" applyAlignment="1">
      <alignment horizontal="center" vertical="center"/>
    </xf>
    <xf numFmtId="0" fontId="65" fillId="38" borderId="14" xfId="0" applyFont="1" applyFill="1" applyBorder="1" applyAlignment="1">
      <alignment horizontal="center" vertical="center"/>
    </xf>
    <xf numFmtId="0" fontId="66" fillId="38" borderId="13" xfId="0" applyFont="1" applyFill="1" applyBorder="1" applyAlignment="1">
      <alignment horizontal="left" vertical="center" indent="1"/>
    </xf>
    <xf numFmtId="0" fontId="67" fillId="38" borderId="14" xfId="0" applyFont="1" applyFill="1" applyBorder="1" applyAlignment="1">
      <alignment horizontal="center" vertical="center"/>
    </xf>
    <xf numFmtId="0" fontId="68" fillId="38" borderId="13" xfId="0" applyFont="1" applyFill="1" applyBorder="1" applyAlignment="1">
      <alignment horizontal="left" vertical="center" indent="1"/>
    </xf>
    <xf numFmtId="1" fontId="67" fillId="38" borderId="14" xfId="57" applyNumberFormat="1" applyFont="1" applyFill="1" applyBorder="1" applyAlignment="1">
      <alignment horizontal="center" vertical="center"/>
    </xf>
    <xf numFmtId="0" fontId="69" fillId="38" borderId="13" xfId="0" applyFont="1" applyFill="1" applyBorder="1" applyAlignment="1">
      <alignment/>
    </xf>
    <xf numFmtId="0" fontId="69" fillId="38" borderId="14" xfId="0" applyFont="1" applyFill="1" applyBorder="1" applyAlignment="1">
      <alignment/>
    </xf>
    <xf numFmtId="0" fontId="66" fillId="38" borderId="15" xfId="0" applyFont="1" applyFill="1" applyBorder="1" applyAlignment="1">
      <alignment horizontal="left" vertical="center" indent="1"/>
    </xf>
    <xf numFmtId="9" fontId="67" fillId="38" borderId="17" xfId="57" applyFont="1" applyFill="1" applyBorder="1" applyAlignment="1">
      <alignment horizontal="center" vertical="center"/>
    </xf>
    <xf numFmtId="0" fontId="70" fillId="0" borderId="0" xfId="0" applyFont="1" applyAlignment="1">
      <alignment wrapText="1"/>
    </xf>
    <xf numFmtId="0" fontId="63" fillId="0" borderId="0" xfId="0" applyFont="1" applyAlignment="1">
      <alignment wrapText="1"/>
    </xf>
    <xf numFmtId="0" fontId="71" fillId="0" borderId="0" xfId="0" applyFont="1" applyAlignment="1">
      <alignment wrapText="1"/>
    </xf>
    <xf numFmtId="0" fontId="63" fillId="0" borderId="18" xfId="0" applyFont="1" applyBorder="1" applyAlignment="1">
      <alignment/>
    </xf>
    <xf numFmtId="0" fontId="63" fillId="0" borderId="18" xfId="0" applyFont="1" applyBorder="1" applyAlignment="1">
      <alignment horizontal="left"/>
    </xf>
    <xf numFmtId="0" fontId="63" fillId="0" borderId="18" xfId="0" applyFont="1" applyBorder="1" applyAlignment="1">
      <alignment wrapText="1"/>
    </xf>
    <xf numFmtId="0" fontId="63" fillId="0" borderId="0" xfId="0" applyFont="1" applyAlignment="1">
      <alignment/>
    </xf>
    <xf numFmtId="0" fontId="71" fillId="0" borderId="18" xfId="0" applyFont="1" applyBorder="1" applyAlignment="1">
      <alignment horizontal="center"/>
    </xf>
    <xf numFmtId="0" fontId="71" fillId="0" borderId="19" xfId="0" applyFont="1" applyBorder="1" applyAlignment="1">
      <alignment horizontal="center"/>
    </xf>
    <xf numFmtId="0" fontId="71" fillId="0" borderId="20" xfId="0" applyFont="1" applyBorder="1" applyAlignment="1">
      <alignment horizontal="center"/>
    </xf>
    <xf numFmtId="0" fontId="72" fillId="0" borderId="0" xfId="0" applyFont="1" applyAlignment="1">
      <alignment horizontal="center"/>
    </xf>
    <xf numFmtId="0" fontId="72" fillId="0" borderId="18" xfId="0" applyFont="1" applyBorder="1" applyAlignment="1">
      <alignment horizontal="center"/>
    </xf>
    <xf numFmtId="0" fontId="73" fillId="0" borderId="18" xfId="0" applyFont="1" applyBorder="1" applyAlignment="1">
      <alignment horizontal="center"/>
    </xf>
    <xf numFmtId="0" fontId="62" fillId="34" borderId="0" xfId="0" applyFont="1" applyFill="1" applyBorder="1" applyAlignment="1">
      <alignment horizontal="center" vertical="center"/>
    </xf>
    <xf numFmtId="0" fontId="63" fillId="39" borderId="0" xfId="0" applyFont="1" applyFill="1" applyBorder="1" applyAlignment="1">
      <alignment/>
    </xf>
    <xf numFmtId="0" fontId="0" fillId="0" borderId="0" xfId="0" applyNumberFormat="1" applyAlignment="1">
      <alignment/>
    </xf>
    <xf numFmtId="14" fontId="0" fillId="0" borderId="0" xfId="0" applyNumberFormat="1" applyAlignment="1">
      <alignment horizontal="center" vertical="center"/>
    </xf>
    <xf numFmtId="14" fontId="0" fillId="0" borderId="0" xfId="0" applyNumberFormat="1" applyAlignment="1">
      <alignment horizontal="left"/>
    </xf>
    <xf numFmtId="0" fontId="63" fillId="40" borderId="0" xfId="0" applyFont="1" applyFill="1" applyAlignment="1">
      <alignment wrapText="1"/>
    </xf>
    <xf numFmtId="0" fontId="63" fillId="34" borderId="0" xfId="0" applyFont="1" applyFill="1" applyBorder="1" applyAlignment="1">
      <alignment horizontal="center"/>
    </xf>
    <xf numFmtId="0" fontId="62" fillId="36" borderId="21" xfId="0" applyFont="1" applyFill="1" applyBorder="1" applyAlignment="1">
      <alignment horizontal="center" vertical="center"/>
    </xf>
    <xf numFmtId="0" fontId="62" fillId="36" borderId="22" xfId="0" applyFont="1" applyFill="1" applyBorder="1" applyAlignment="1">
      <alignment horizontal="center" vertical="center"/>
    </xf>
    <xf numFmtId="0" fontId="62" fillId="37" borderId="21" xfId="0" applyFont="1" applyFill="1" applyBorder="1" applyAlignment="1">
      <alignment horizontal="center" vertical="center"/>
    </xf>
    <xf numFmtId="0" fontId="62" fillId="37" borderId="22" xfId="0" applyFont="1" applyFill="1" applyBorder="1" applyAlignment="1">
      <alignment horizontal="center" vertical="center"/>
    </xf>
    <xf numFmtId="0" fontId="62" fillId="38" borderId="21" xfId="0" applyFont="1" applyFill="1" applyBorder="1" applyAlignment="1">
      <alignment horizontal="center" vertical="center" wrapText="1"/>
    </xf>
    <xf numFmtId="0" fontId="62" fillId="38" borderId="22" xfId="0" applyFont="1" applyFill="1" applyBorder="1" applyAlignment="1">
      <alignment horizontal="center" vertical="center" wrapText="1"/>
    </xf>
    <xf numFmtId="0" fontId="63" fillId="39" borderId="0" xfId="0" applyFont="1" applyFill="1" applyBorder="1" applyAlignment="1">
      <alignment horizontal="center"/>
    </xf>
    <xf numFmtId="0" fontId="74" fillId="39"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3.xml" /><Relationship Id="rId16" Type="http://schemas.openxmlformats.org/officeDocument/2006/relationships/pivotCacheDefinition" Target="pivotCache/pivotCacheDefinition4.xml" /><Relationship Id="rId17" Type="http://schemas.openxmlformats.org/officeDocument/2006/relationships/pivotCacheDefinition" Target="pivotCache/pivotCacheDefinition2.xml" /><Relationship Id="rId18" Type="http://schemas.openxmlformats.org/officeDocument/2006/relationships/pivotCacheDefinition" Target="pivotCache/pivotCacheDefinition5.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[0]TypesTestsDatePT!ResultType</c:name>
  </c:pivotSource>
  <c:chart>
    <c:autoTitleDeleted val="0"/>
    <c:title>
      <c:tx>
        <c:rich>
          <a:bodyPr vert="horz" rot="0" anchor="ctr"/>
          <a:lstStyle/>
          <a:p>
            <a:pPr algn="ctr">
              <a:defRPr/>
            </a:pPr>
            <a:r>
              <a:rPr lang="en-US" cap="none" sz="1400" b="1" i="0" u="none" baseline="0">
                <a:solidFill>
                  <a:srgbClr val="333333"/>
                </a:solidFill>
              </a:rPr>
              <a:t>Figure 3. COVID tests administered and results over time</a:t>
            </a:r>
          </a:p>
        </c:rich>
      </c:tx>
      <c:layout>
        <c:manualLayout>
          <c:xMode val="factor"/>
          <c:yMode val="factor"/>
          <c:x val="-0.00075"/>
          <c:y val="0.05125"/>
        </c:manualLayout>
      </c:layout>
      <c:spPr>
        <a:noFill/>
        <a:ln>
          <a:noFill/>
        </a:ln>
      </c:spPr>
    </c:title>
    <c:plotArea>
      <c:layout/>
      <c:barChart>
        <c:barDir val="col"/>
        <c:grouping val="stacked"/>
        <c:varyColors val="0"/>
        <c:ser>
          <c:idx val="0"/>
          <c:order val="0"/>
          <c:tx>
            <c:v>result Positive</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12/27/20
01/02/21</c:v>
              </c:pt>
              <c:pt idx="1">
                <c:v>01/10/21
01/16/21</c:v>
              </c:pt>
              <c:pt idx="2">
                <c:v>Total</c:v>
              </c:pt>
            </c:strLit>
          </c:cat>
          <c:val>
            <c:numLit>
              <c:ptCount val="3"/>
              <c:pt idx="0">
                <c:v>1</c:v>
              </c:pt>
              <c:pt idx="1">
                <c:v>2</c:v>
              </c:pt>
              <c:pt idx="2">
                <c:v>3</c:v>
              </c:pt>
            </c:numLit>
          </c:val>
        </c:ser>
        <c:overlap val="100"/>
        <c:axId val="47847102"/>
        <c:axId val="27970735"/>
      </c:barChart>
      <c:catAx>
        <c:axId val="47847102"/>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Week</a:t>
                </a:r>
              </a:p>
            </c:rich>
          </c:tx>
          <c:layout>
            <c:manualLayout>
              <c:xMode val="factor"/>
              <c:yMode val="factor"/>
              <c:x val="-0.0145"/>
              <c:y val="0.00025"/>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970735"/>
        <c:crosses val="autoZero"/>
        <c:auto val="0"/>
        <c:lblOffset val="100"/>
        <c:tickLblSkip val="1"/>
        <c:noMultiLvlLbl val="0"/>
      </c:catAx>
      <c:valAx>
        <c:axId val="27970735"/>
        <c:scaling>
          <c:orientation val="minMax"/>
          <c:min val="0"/>
        </c:scaling>
        <c:axPos val="l"/>
        <c:title>
          <c:tx>
            <c:rich>
              <a:bodyPr vert="horz" rot="-5400000" anchor="ctr"/>
              <a:lstStyle/>
              <a:p>
                <a:pPr algn="ctr">
                  <a:defRPr/>
                </a:pPr>
                <a:r>
                  <a:rPr lang="en-US" cap="none" sz="1000" b="0" i="0" u="none" baseline="0">
                    <a:solidFill>
                      <a:srgbClr val="333333"/>
                    </a:solidFill>
                  </a:rPr>
                  <a:t>Number of tests</a:t>
                </a:r>
              </a:p>
            </c:rich>
          </c:tx>
          <c:layout>
            <c:manualLayout>
              <c:xMode val="factor"/>
              <c:yMode val="factor"/>
              <c:x val="-0.003"/>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7847102"/>
        <c:crossesAt val="1"/>
        <c:crossBetween val="between"/>
        <c:dispUnits/>
      </c:valAx>
      <c:spPr>
        <a:noFill/>
        <a:ln>
          <a:noFill/>
        </a:ln>
      </c:spPr>
    </c:plotArea>
    <c:legend>
      <c:legendPos val="r"/>
      <c:layout/>
      <c:overlay val="0"/>
      <c:spPr>
        <a:noFill/>
        <a:ln w="3175">
          <a:noFill/>
        </a:ln>
      </c:spPr>
      <c:txPr>
        <a:bodyPr vert="horz" rot="0"/>
        <a:lstStyle/>
        <a:p>
          <a:pPr>
            <a:defRPr lang="en-US" cap="none" sz="755" b="0" i="0" u="none" baseline="0">
              <a:solidFill>
                <a:srgbClr val="333333"/>
              </a:solidFill>
            </a:defRPr>
          </a:pPr>
        </a:p>
      </c:txPr>
    </c:legend>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[0]PositiveDatePT!PositiveByDate</c:name>
  </c:pivotSource>
  <c:chart>
    <c:autoTitleDeleted val="0"/>
    <c:title>
      <c:tx>
        <c:rich>
          <a:bodyPr vert="horz" rot="0" anchor="ctr"/>
          <a:lstStyle/>
          <a:p>
            <a:pPr algn="ctr">
              <a:defRPr/>
            </a:pPr>
            <a:r>
              <a:rPr lang="en-US" cap="none" sz="1400" b="1" i="0" u="none" baseline="0">
                <a:solidFill>
                  <a:srgbClr val="333333"/>
                </a:solidFill>
              </a:rPr>
              <a:t>Figure 2. Cumulative COVID-19 cases over time</a:t>
            </a:r>
          </a:p>
        </c:rich>
      </c:tx>
      <c:layout>
        <c:manualLayout>
          <c:xMode val="factor"/>
          <c:yMode val="factor"/>
          <c:x val="-0.00075"/>
          <c:y val="0.03"/>
        </c:manualLayout>
      </c:layout>
      <c:spPr>
        <a:noFill/>
        <a:ln>
          <a:noFill/>
        </a:ln>
      </c:spPr>
    </c:title>
    <c:plotArea>
      <c:layout/>
      <c:lineChart>
        <c:grouping val="standard"/>
        <c:varyColors val="0"/>
        <c:ser>
          <c:idx val="1"/>
          <c:order val="0"/>
          <c:tx>
            <c:v>result Positive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3"/>
              <c:pt idx="0">
                <c:v>12/27/20 01/02/21</c:v>
              </c:pt>
              <c:pt idx="1">
                <c:v>01/10/21 01/16/21</c:v>
              </c:pt>
              <c:pt idx="2">
                <c:v>Grand Total</c:v>
              </c:pt>
            </c:strLit>
          </c:cat>
          <c:val>
            <c:numLit>
              <c:ptCount val="3"/>
              <c:pt idx="0">
                <c:v>1</c:v>
              </c:pt>
              <c:pt idx="1">
                <c:v>3</c:v>
              </c:pt>
            </c:numLit>
          </c:val>
          <c:smooth val="0"/>
        </c:ser>
        <c:marker val="1"/>
        <c:axId val="50410024"/>
        <c:axId val="51037033"/>
      </c:lineChart>
      <c:catAx>
        <c:axId val="50410024"/>
        <c:scaling>
          <c:orientation val="minMax"/>
        </c:scaling>
        <c:axPos val="b"/>
        <c:title>
          <c:tx>
            <c:rich>
              <a:bodyPr vert="horz" rot="0" anchor="ctr"/>
              <a:lstStyle/>
              <a:p>
                <a:pPr algn="ctr">
                  <a:defRPr/>
                </a:pPr>
                <a:r>
                  <a:rPr lang="en-US" cap="none" sz="1000" b="0" i="0" u="none" baseline="0">
                    <a:solidFill>
                      <a:srgbClr val="333333"/>
                    </a:solidFill>
                  </a:rPr>
                  <a:t>Week</a:t>
                </a:r>
              </a:p>
            </c:rich>
          </c:tx>
          <c:layout>
            <c:manualLayout>
              <c:xMode val="factor"/>
              <c:yMode val="factor"/>
              <c:x val="-0.00225"/>
              <c:y val="0"/>
            </c:manualLayout>
          </c:layout>
          <c:overlay val="0"/>
          <c:spPr>
            <a:noFill/>
            <a:ln>
              <a:noFill/>
            </a:ln>
          </c:spPr>
        </c:title>
        <c:delete val="0"/>
        <c:numFmt formatCode="mm/d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037033"/>
        <c:crosses val="autoZero"/>
        <c:auto val="0"/>
        <c:lblOffset val="100"/>
        <c:tickLblSkip val="1"/>
        <c:noMultiLvlLbl val="0"/>
      </c:catAx>
      <c:valAx>
        <c:axId val="51037033"/>
        <c:scaling>
          <c:orientation val="minMax"/>
        </c:scaling>
        <c:axPos val="l"/>
        <c:title>
          <c:tx>
            <c:rich>
              <a:bodyPr vert="horz" rot="-5400000" anchor="ctr"/>
              <a:lstStyle/>
              <a:p>
                <a:pPr algn="ctr">
                  <a:defRPr/>
                </a:pPr>
                <a:r>
                  <a:rPr lang="en-US" cap="none" sz="1000" b="0" i="0" u="none" baseline="0">
                    <a:solidFill>
                      <a:srgbClr val="333333"/>
                    </a:solidFill>
                  </a:rPr>
                  <a:t>Cumulative COVID-19 Cases</a:t>
                </a:r>
              </a:p>
            </c:rich>
          </c:tx>
          <c:layout>
            <c:manualLayout>
              <c:xMode val="factor"/>
              <c:yMode val="factor"/>
              <c:x val="-0.0025"/>
              <c:y val="-0.000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041002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[0]AgePT!Age</c:name>
  </c:pivotSource>
  <c:chart>
    <c:autoTitleDeleted val="0"/>
    <c:title>
      <c:tx>
        <c:rich>
          <a:bodyPr vert="horz" rot="0" anchor="ctr"/>
          <a:lstStyle/>
          <a:p>
            <a:pPr algn="ctr">
              <a:defRPr/>
            </a:pPr>
            <a:r>
              <a:rPr lang="en-US" cap="none" sz="1400" b="1" i="0" u="none" baseline="0">
                <a:solidFill>
                  <a:srgbClr val="000000"/>
                </a:solidFill>
              </a:rPr>
              <a:t>Figure 4. Age group of cases</a:t>
            </a:r>
          </a:p>
        </c:rich>
      </c:tx>
      <c:layout>
        <c:manualLayout>
          <c:xMode val="factor"/>
          <c:yMode val="factor"/>
          <c:x val="-0.00075"/>
          <c:y val="0.1275"/>
        </c:manualLayout>
      </c:layout>
      <c:spPr>
        <a:noFill/>
        <a:ln>
          <a:noFill/>
        </a:ln>
      </c:spPr>
    </c:title>
    <c:plotArea>
      <c:layout/>
      <c:barChart>
        <c:barDir val="col"/>
        <c:grouping val="clustered"/>
        <c:varyColors val="1"/>
        <c:ser>
          <c:idx val="0"/>
          <c:order val="0"/>
          <c:tx>
            <c:v>Values Count of age</c:v>
          </c:tx>
          <c:spPr>
            <a:solidFill>
              <a:srgbClr val="3B64A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B64AD"/>
              </a:solidFill>
              <a:ln w="12700">
                <a:solidFill>
                  <a:srgbClr val="FFFFFF"/>
                </a:solidFill>
              </a:ln>
            </c:spPr>
          </c:dPt>
          <c:dPt>
            <c:idx val="1"/>
            <c:invertIfNegative val="0"/>
            <c:spPr>
              <a:solidFill>
                <a:srgbClr val="3B64AD"/>
              </a:solidFill>
              <a:ln w="12700">
                <a:solidFill>
                  <a:srgbClr val="FFFFFF"/>
                </a:solidFill>
              </a:ln>
            </c:spPr>
          </c:dPt>
          <c:dPt>
            <c:idx val="2"/>
            <c:invertIfNegative val="0"/>
            <c:spPr>
              <a:solidFill>
                <a:srgbClr val="3B64AD"/>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Lit>
              <c:ptCount val="4"/>
              <c:pt idx="0">
                <c:v>30</c:v>
              </c:pt>
              <c:pt idx="1">
                <c:v>40</c:v>
              </c:pt>
              <c:pt idx="2">
                <c:v>50</c:v>
              </c:pt>
              <c:pt idx="3">
                <c:v>Grand Total</c:v>
              </c:pt>
            </c:strLit>
          </c:cat>
          <c:val>
            <c:numLit>
              <c:ptCount val="4"/>
              <c:pt idx="0">
                <c:v>0.3333333333333333</c:v>
              </c:pt>
              <c:pt idx="1">
                <c:v>0.3333333333333333</c:v>
              </c:pt>
              <c:pt idx="2">
                <c:v>0.3333333333333333</c:v>
              </c:pt>
              <c:pt idx="3">
                <c:v>1</c:v>
              </c:pt>
            </c:numLit>
          </c:val>
        </c:ser>
        <c:gapWidth val="0"/>
        <c:axId val="56680114"/>
        <c:axId val="40358979"/>
      </c:barChart>
      <c:lineChart>
        <c:grouping val="standard"/>
        <c:varyColors val="1"/>
        <c:ser>
          <c:idx val="1"/>
          <c:order val="1"/>
          <c:tx>
            <c:v>Values Count of age2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Lbls>
            <c:numFmt formatCode="General" sourceLinked="1"/>
            <c:spPr>
              <a:solidFill>
                <a:srgbClr val="FFFFFF"/>
              </a:solidFill>
              <a:ln w="3175">
                <a:noFill/>
              </a:ln>
            </c:spPr>
            <c:txPr>
              <a:bodyPr vert="horz" rot="0" anchor="ctr"/>
              <a:lstStyle/>
              <a:p>
                <a:pPr algn="ctr">
                  <a:defRPr lang="en-US" cap="none" sz="1000" b="1" i="0" u="none" baseline="0">
                    <a:solidFill>
                      <a:srgbClr val="333333"/>
                    </a:solidFill>
                  </a:defRPr>
                </a:pPr>
              </a:p>
            </c:txPr>
            <c:dLblPos val="b"/>
            <c:showLegendKey val="0"/>
            <c:showVal val="1"/>
            <c:showBubbleSize val="0"/>
            <c:showCatName val="0"/>
            <c:showSerName val="0"/>
            <c:showLeaderLines val="1"/>
            <c:showPercent val="0"/>
          </c:dLbls>
          <c:cat>
            <c:strLit>
              <c:ptCount val="4"/>
              <c:pt idx="0">
                <c:v>30</c:v>
              </c:pt>
              <c:pt idx="1">
                <c:v>40</c:v>
              </c:pt>
              <c:pt idx="2">
                <c:v>50</c:v>
              </c:pt>
              <c:pt idx="3">
                <c:v>Grand Total</c:v>
              </c:pt>
            </c:strLit>
          </c:cat>
          <c:val>
            <c:numLit>
              <c:ptCount val="4"/>
              <c:pt idx="0">
                <c:v>1</c:v>
              </c:pt>
              <c:pt idx="1">
                <c:v>1</c:v>
              </c:pt>
              <c:pt idx="2">
                <c:v>1</c:v>
              </c:pt>
              <c:pt idx="3">
                <c:v>3</c:v>
              </c:pt>
            </c:numLit>
          </c:val>
          <c:smooth val="0"/>
        </c:ser>
        <c:axId val="27686492"/>
        <c:axId val="47851837"/>
      </c:lineChart>
      <c:catAx>
        <c:axId val="56680114"/>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358979"/>
        <c:crosses val="autoZero"/>
        <c:auto val="0"/>
        <c:lblOffset val="100"/>
        <c:tickLblSkip val="1"/>
        <c:noMultiLvlLbl val="0"/>
      </c:catAx>
      <c:valAx>
        <c:axId val="40358979"/>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defRPr>
            </a:pPr>
          </a:p>
        </c:txPr>
        <c:crossAx val="56680114"/>
        <c:crossesAt val="1"/>
        <c:crossBetween val="between"/>
        <c:dispUnits/>
      </c:valAx>
      <c:catAx>
        <c:axId val="27686492"/>
        <c:scaling>
          <c:orientation val="minMax"/>
        </c:scaling>
        <c:axPos val="b"/>
        <c:delete val="1"/>
        <c:majorTickMark val="out"/>
        <c:minorTickMark val="none"/>
        <c:tickLblPos val="nextTo"/>
        <c:crossAx val="47851837"/>
        <c:crosses val="autoZero"/>
        <c:auto val="0"/>
        <c:lblOffset val="100"/>
        <c:tickLblSkip val="1"/>
        <c:noMultiLvlLbl val="0"/>
      </c:catAx>
      <c:valAx>
        <c:axId val="47851837"/>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defRPr>
            </a:pPr>
          </a:p>
        </c:txPr>
        <c:crossAx val="27686492"/>
        <c:crosses val="max"/>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[0]GenderPT!Gender</c:name>
  </c:pivotSource>
  <c:chart>
    <c:autoTitleDeleted val="0"/>
    <c:title>
      <c:tx>
        <c:rich>
          <a:bodyPr vert="horz" rot="0" anchor="ctr"/>
          <a:lstStyle/>
          <a:p>
            <a:pPr algn="ctr">
              <a:defRPr/>
            </a:pPr>
            <a:r>
              <a:rPr lang="en-US" cap="none" sz="1400" b="1" i="0" u="none" baseline="0">
                <a:solidFill>
                  <a:srgbClr val="000000"/>
                </a:solidFill>
              </a:rPr>
              <a:t>Figure 5. Percent of cases by gender</a:t>
            </a:r>
          </a:p>
        </c:rich>
      </c:tx>
      <c:layout>
        <c:manualLayout>
          <c:xMode val="factor"/>
          <c:yMode val="factor"/>
          <c:x val="-0.00075"/>
          <c:y val="0.1275"/>
        </c:manualLayout>
      </c:layout>
      <c:spPr>
        <a:noFill/>
        <a:ln>
          <a:noFill/>
        </a:ln>
      </c:spPr>
    </c:title>
    <c:view3D>
      <c:rotX val="50"/>
      <c:hPercent val="100"/>
      <c:rotY val="0"/>
      <c:depthPercent val="100"/>
      <c:rAngAx val="1"/>
    </c:view3D>
    <c:plotArea>
      <c:layout/>
      <c:pie3DChart>
        <c:varyColors val="1"/>
        <c:ser>
          <c:idx val="0"/>
          <c:order val="0"/>
          <c:tx>
            <c:v>Count of gender</c:v>
          </c:tx>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3160C"/>
              </a:solidFill>
              <a:ln w="3175">
                <a:noFill/>
              </a:ln>
              <a:effectLst>
                <a:outerShdw dist="35921" dir="2700000" algn="br">
                  <a:prstClr val="black"/>
                </a:outerShdw>
              </a:effectLst>
            </c:spPr>
          </c:dPt>
          <c:dPt>
            <c:idx val="1"/>
            <c:spPr>
              <a:solidFill>
                <a:srgbClr val="9D2C25"/>
              </a:solidFill>
              <a:ln w="3175">
                <a:noFill/>
              </a:ln>
              <a:effectLst>
                <a:outerShdw dist="35921" dir="2700000" algn="br">
                  <a:prstClr val="black"/>
                </a:outerShdw>
              </a:effectLst>
            </c:spPr>
          </c:dPt>
          <c:dLbls>
            <c:numFmt formatCode="General" sourceLinked="1"/>
            <c:txPr>
              <a:bodyPr vert="horz" rot="0" anchor="ctr"/>
              <a:lstStyle/>
              <a:p>
                <a:pPr algn="ctr">
                  <a:defRPr lang="en-US" cap="none" sz="900" b="1" i="0" u="none" baseline="0">
                    <a:solidFill>
                      <a:srgbClr val="FFFFFF"/>
                    </a:solidFill>
                  </a:defRPr>
                </a:pPr>
              </a:p>
            </c:txPr>
            <c:dLblPos val="inEnd"/>
            <c:showLegendKey val="0"/>
            <c:showVal val="0"/>
            <c:showBubbleSize val="0"/>
            <c:showCatName val="1"/>
            <c:showSerName val="0"/>
            <c:showLeaderLines val="1"/>
            <c:showPercent val="1"/>
            <c:leaderLines>
              <c:spPr>
                <a:ln w="3175">
                  <a:solidFill>
                    <a:srgbClr val="969696"/>
                  </a:solidFill>
                </a:ln>
              </c:spPr>
            </c:leaderLines>
          </c:dLbls>
          <c:cat>
            <c:strLit>
              <c:ptCount val="3"/>
              <c:pt idx="0">
                <c:v>Females</c:v>
              </c:pt>
              <c:pt idx="1">
                <c:v>Males</c:v>
              </c:pt>
              <c:pt idx="2">
                <c:v>Grand Total</c:v>
              </c:pt>
            </c:strLit>
          </c:cat>
          <c:val>
            <c:numLit>
              <c:ptCount val="3"/>
              <c:pt idx="0">
                <c:v>1</c:v>
              </c:pt>
              <c:pt idx="1">
                <c:v>2</c:v>
              </c:pt>
              <c:pt idx="2">
                <c:v>3</c:v>
              </c:pt>
            </c:numLit>
          </c:val>
        </c:ser>
      </c:pie3DChart>
      <c:spPr>
        <a:noFill/>
        <a:ln>
          <a:noFill/>
        </a:ln>
      </c:spPr>
    </c:plotArea>
    <c:legend>
      <c:legendPos val="r"/>
      <c:layout/>
      <c:overlay val="0"/>
      <c:spPr>
        <a:solidFill>
          <a:srgbClr val="FFFFFF"/>
        </a:solidFill>
        <a:ln w="3175">
          <a:noFill/>
        </a:ln>
      </c:spPr>
      <c:txPr>
        <a:bodyPr vert="horz" rot="0"/>
        <a:lstStyle/>
        <a:p>
          <a:pPr>
            <a:defRPr lang="en-US" cap="none" sz="75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[0]HospPT!Hospitalizations</c:name>
  </c:pivotSource>
  <c:chart>
    <c:autoTitleDeleted val="0"/>
    <c:title>
      <c:tx>
        <c:rich>
          <a:bodyPr vert="horz" rot="0" anchor="ctr"/>
          <a:lstStyle/>
          <a:p>
            <a:pPr algn="ctr">
              <a:defRPr/>
            </a:pPr>
            <a:r>
              <a:rPr lang="en-US" cap="none" sz="1400" b="1" i="0" u="none" baseline="0">
                <a:solidFill>
                  <a:srgbClr val="000000"/>
                </a:solidFill>
              </a:rPr>
              <a:t>Figure 6. Hospitalizations over time
</a:t>
            </a:r>
            <a:r>
              <a:rPr lang="en-US" cap="none" sz="1400" b="1" i="0" u="none" baseline="0">
                <a:solidFill>
                  <a:srgbClr val="000000"/>
                </a:solidFill>
              </a:rPr>
              <a:t>*Blue line indicates trend</a:t>
            </a:r>
          </a:p>
        </c:rich>
      </c:tx>
      <c:layout>
        <c:manualLayout>
          <c:xMode val="factor"/>
          <c:yMode val="factor"/>
          <c:x val="-0.00075"/>
          <c:y val="0.12875"/>
        </c:manualLayout>
      </c:layout>
      <c:spPr>
        <a:noFill/>
        <a:ln>
          <a:noFill/>
        </a:ln>
      </c:spPr>
    </c:title>
    <c:plotArea>
      <c:layout/>
      <c:barChart>
        <c:barDir val="col"/>
        <c:grouping val="clustered"/>
        <c:varyColors val="0"/>
        <c:ser>
          <c:idx val="0"/>
          <c:order val="0"/>
          <c:tx>
            <c:v>Count of hospitalized</c:v>
          </c:tx>
          <c:spPr>
            <a:solidFill>
              <a:srgbClr val="43160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spPr>
              <a:ln w="12700">
                <a:solidFill>
                  <a:srgbClr val="33CCCC"/>
                </a:solidFill>
              </a:ln>
            </c:spPr>
            <c:trendlineType val="linear"/>
            <c:forward val="2"/>
            <c:dispEq val="0"/>
            <c:dispRSqr val="0"/>
          </c:trendline>
          <c:cat>
            <c:strLit>
              <c:ptCount val="3"/>
              <c:pt idx="0">
                <c:v>01/03/21
01/09/21</c:v>
              </c:pt>
              <c:pt idx="1">
                <c:v>01/10/21
01/16/21</c:v>
              </c:pt>
              <c:pt idx="2">
                <c:v>Grand Total</c:v>
              </c:pt>
            </c:strLit>
          </c:cat>
          <c:val>
            <c:numLit>
              <c:ptCount val="3"/>
              <c:pt idx="0">
                <c:v>1</c:v>
              </c:pt>
              <c:pt idx="1">
                <c:v>2</c:v>
              </c:pt>
              <c:pt idx="2">
                <c:v>3</c:v>
              </c:pt>
            </c:numLit>
          </c:val>
        </c:ser>
        <c:overlap val="-27"/>
        <c:gapWidth val="219"/>
        <c:axId val="28013350"/>
        <c:axId val="50793559"/>
      </c:barChart>
      <c:catAx>
        <c:axId val="28013350"/>
        <c:scaling>
          <c:orientation val="minMax"/>
        </c:scaling>
        <c:axPos val="b"/>
        <c:title>
          <c:tx>
            <c:rich>
              <a:bodyPr vert="horz" rot="0" anchor="ctr"/>
              <a:lstStyle/>
              <a:p>
                <a:pPr algn="ctr">
                  <a:defRPr/>
                </a:pPr>
                <a:r>
                  <a:rPr lang="en-US" cap="none" sz="1000" b="0" i="0" u="none" baseline="0">
                    <a:solidFill>
                      <a:srgbClr val="333333"/>
                    </a:solidFill>
                  </a:rPr>
                  <a:t>Week</a:t>
                </a:r>
              </a:p>
            </c:rich>
          </c:tx>
          <c:layout>
            <c:manualLayout>
              <c:xMode val="factor"/>
              <c:yMode val="factor"/>
              <c:x val="-0.0185"/>
              <c:y val="0"/>
            </c:manualLayout>
          </c:layout>
          <c:overlay val="0"/>
          <c:spPr>
            <a:noFill/>
            <a:ln>
              <a:noFill/>
            </a:ln>
          </c:spPr>
        </c:title>
        <c:delete val="0"/>
        <c:numFmt formatCode="mm/d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793559"/>
        <c:crosses val="autoZero"/>
        <c:auto val="0"/>
        <c:lblOffset val="100"/>
        <c:tickLblSkip val="1"/>
        <c:noMultiLvlLbl val="0"/>
      </c:catAx>
      <c:valAx>
        <c:axId val="50793559"/>
        <c:scaling>
          <c:orientation val="minMax"/>
        </c:scaling>
        <c:axPos val="l"/>
        <c:title>
          <c:tx>
            <c:rich>
              <a:bodyPr vert="horz" rot="-5400000" anchor="ctr"/>
              <a:lstStyle/>
              <a:p>
                <a:pPr algn="ctr">
                  <a:defRPr/>
                </a:pPr>
                <a:r>
                  <a:rPr lang="en-US" cap="none" sz="1000" b="0" i="0" u="none" baseline="0">
                    <a:solidFill>
                      <a:srgbClr val="333333"/>
                    </a:solidFill>
                  </a:rPr>
                  <a:t>Number of hospitalizations</a:t>
                </a:r>
              </a:p>
            </c:rich>
          </c:tx>
          <c:layout>
            <c:manualLayout>
              <c:xMode val="factor"/>
              <c:yMode val="factor"/>
              <c:x val="0.000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8013350"/>
        <c:crossesAt val="1"/>
        <c:crossBetween val="between"/>
        <c:dispUnits/>
        <c:majorUnit val="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[0]NumPostPT!PivotTable1</c:name>
  </c:pivotSource>
  <c:chart>
    <c:autoTitleDeleted val="0"/>
    <c:title>
      <c:tx>
        <c:rich>
          <a:bodyPr vert="horz" rot="0" anchor="ctr"/>
          <a:lstStyle/>
          <a:p>
            <a:pPr algn="ctr">
              <a:defRPr/>
            </a:pPr>
            <a:r>
              <a:rPr lang="en-US" cap="none" sz="1400" b="1" i="0" u="none" baseline="0">
                <a:solidFill>
                  <a:srgbClr val="333333"/>
                </a:solidFill>
              </a:rPr>
              <a:t>Figure 1. New COVID-19 cases over time
</a:t>
            </a:r>
            <a:r>
              <a:rPr lang="en-US" cap="none" sz="1400" b="1" i="0" u="none" baseline="0">
                <a:solidFill>
                  <a:srgbClr val="333333"/>
                </a:solidFill>
              </a:rPr>
              <a:t>*Blue line indicates trend</a:t>
            </a:r>
          </a:p>
        </c:rich>
      </c:tx>
      <c:layout>
        <c:manualLayout>
          <c:xMode val="factor"/>
          <c:yMode val="factor"/>
          <c:x val="-0.00075"/>
          <c:y val="0.03"/>
        </c:manualLayout>
      </c:layout>
      <c:spPr>
        <a:noFill/>
        <a:ln>
          <a:noFill/>
        </a:ln>
      </c:spPr>
    </c:title>
    <c:plotArea>
      <c:layout/>
      <c:barChart>
        <c:barDir val="col"/>
        <c:grouping val="clustered"/>
        <c:varyColors val="0"/>
        <c:ser>
          <c:idx val="0"/>
          <c:order val="0"/>
          <c:tx>
            <c:v>result Positive</c:v>
          </c:tx>
          <c:spPr>
            <a:solidFill>
              <a:srgbClr val="CA422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trendline>
            <c:spPr>
              <a:ln w="12700">
                <a:solidFill>
                  <a:srgbClr val="33CCCC"/>
                </a:solidFill>
              </a:ln>
            </c:spPr>
            <c:trendlineType val="linear"/>
            <c:dispEq val="0"/>
            <c:dispRSqr val="0"/>
          </c:trendline>
          <c:cat>
            <c:strLit>
              <c:ptCount val="3"/>
              <c:pt idx="0">
                <c:v>12/27/20
01/02/21</c:v>
              </c:pt>
              <c:pt idx="1">
                <c:v>01/10/21
01/16/21</c:v>
              </c:pt>
              <c:pt idx="2">
                <c:v>Total</c:v>
              </c:pt>
            </c:strLit>
          </c:cat>
          <c:val>
            <c:numLit>
              <c:ptCount val="3"/>
              <c:pt idx="0">
                <c:v>1</c:v>
              </c:pt>
              <c:pt idx="1">
                <c:v>2</c:v>
              </c:pt>
              <c:pt idx="2">
                <c:v>3</c:v>
              </c:pt>
            </c:numLit>
          </c:val>
        </c:ser>
        <c:overlap val="-27"/>
        <c:gapWidth val="219"/>
        <c:axId val="54488848"/>
        <c:axId val="20637585"/>
      </c:barChart>
      <c:catAx>
        <c:axId val="54488848"/>
        <c:scaling>
          <c:orientation val="minMax"/>
        </c:scaling>
        <c:axPos val="b"/>
        <c:title>
          <c:tx>
            <c:rich>
              <a:bodyPr vert="horz" rot="0" anchor="ctr"/>
              <a:lstStyle/>
              <a:p>
                <a:pPr algn="ctr">
                  <a:defRPr/>
                </a:pPr>
                <a:r>
                  <a:rPr lang="en-US" cap="none" sz="1000" b="0" i="0" u="none" baseline="0">
                    <a:solidFill>
                      <a:srgbClr val="333333"/>
                    </a:solidFill>
                  </a:rPr>
                  <a:t>Week</a:t>
                </a:r>
              </a:p>
            </c:rich>
          </c:tx>
          <c:layout>
            <c:manualLayout>
              <c:xMode val="factor"/>
              <c:yMode val="factor"/>
              <c:x val="-0.009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637585"/>
        <c:crosses val="autoZero"/>
        <c:auto val="0"/>
        <c:lblOffset val="100"/>
        <c:tickLblSkip val="1"/>
        <c:noMultiLvlLbl val="0"/>
      </c:catAx>
      <c:valAx>
        <c:axId val="20637585"/>
        <c:scaling>
          <c:orientation val="minMax"/>
        </c:scaling>
        <c:axPos val="l"/>
        <c:title>
          <c:tx>
            <c:rich>
              <a:bodyPr vert="horz" rot="-5400000" anchor="ctr"/>
              <a:lstStyle/>
              <a:p>
                <a:pPr algn="ctr">
                  <a:defRPr/>
                </a:pPr>
                <a:r>
                  <a:rPr lang="en-US" cap="none" sz="1000" b="0" i="0" u="none" baseline="0">
                    <a:solidFill>
                      <a:srgbClr val="333333"/>
                    </a:solidFill>
                  </a:rPr>
                  <a:t>Number of new cases</a:t>
                </a:r>
              </a:p>
            </c:rich>
          </c:tx>
          <c:layout>
            <c:manualLayout>
              <c:xMode val="factor"/>
              <c:yMode val="factor"/>
              <c:x val="-0.0027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448884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 Id="rId6" Type="http://schemas.openxmlformats.org/officeDocument/2006/relationships/chart" Target="/xl/charts/chart5.xml" /><Relationship Id="rId7"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18</xdr:row>
      <xdr:rowOff>0</xdr:rowOff>
    </xdr:from>
    <xdr:to>
      <xdr:col>5</xdr:col>
      <xdr:colOff>0</xdr:colOff>
      <xdr:row>27</xdr:row>
      <xdr:rowOff>0</xdr:rowOff>
    </xdr:to>
    <xdr:graphicFrame>
      <xdr:nvGraphicFramePr>
        <xdr:cNvPr id="1" name="Tests"/>
        <xdr:cNvGraphicFramePr/>
      </xdr:nvGraphicFramePr>
      <xdr:xfrm>
        <a:off x="5591175" y="6877050"/>
        <a:ext cx="8420100" cy="39052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8</xdr:col>
      <xdr:colOff>1323975</xdr:colOff>
      <xdr:row>17</xdr:row>
      <xdr:rowOff>0</xdr:rowOff>
    </xdr:to>
    <xdr:graphicFrame>
      <xdr:nvGraphicFramePr>
        <xdr:cNvPr id="2" name="CumCases"/>
        <xdr:cNvGraphicFramePr/>
      </xdr:nvGraphicFramePr>
      <xdr:xfrm>
        <a:off x="14201775" y="1143000"/>
        <a:ext cx="8410575" cy="55435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18</xdr:row>
      <xdr:rowOff>0</xdr:rowOff>
    </xdr:from>
    <xdr:to>
      <xdr:col>9</xdr:col>
      <xdr:colOff>0</xdr:colOff>
      <xdr:row>27</xdr:row>
      <xdr:rowOff>0</xdr:rowOff>
    </xdr:to>
    <xdr:graphicFrame>
      <xdr:nvGraphicFramePr>
        <xdr:cNvPr id="3" name="Chart 4"/>
        <xdr:cNvGraphicFramePr/>
      </xdr:nvGraphicFramePr>
      <xdr:xfrm>
        <a:off x="14201775" y="6877050"/>
        <a:ext cx="8420100" cy="3905250"/>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28</xdr:row>
      <xdr:rowOff>0</xdr:rowOff>
    </xdr:from>
    <xdr:to>
      <xdr:col>5</xdr:col>
      <xdr:colOff>0</xdr:colOff>
      <xdr:row>37</xdr:row>
      <xdr:rowOff>0</xdr:rowOff>
    </xdr:to>
    <xdr:graphicFrame>
      <xdr:nvGraphicFramePr>
        <xdr:cNvPr id="4" name="Chart 5"/>
        <xdr:cNvGraphicFramePr/>
      </xdr:nvGraphicFramePr>
      <xdr:xfrm>
        <a:off x="5591175" y="10972800"/>
        <a:ext cx="8420100" cy="3905250"/>
      </xdr:xfrm>
      <a:graphic>
        <a:graphicData uri="http://schemas.openxmlformats.org/drawingml/2006/chart">
          <c:chart xmlns:c="http://schemas.openxmlformats.org/drawingml/2006/chart" r:id="rId4"/>
        </a:graphicData>
      </a:graphic>
    </xdr:graphicFrame>
    <xdr:clientData/>
  </xdr:twoCellAnchor>
  <xdr:twoCellAnchor editAs="oneCell">
    <xdr:from>
      <xdr:col>1</xdr:col>
      <xdr:colOff>314325</xdr:colOff>
      <xdr:row>1</xdr:row>
      <xdr:rowOff>28575</xdr:rowOff>
    </xdr:from>
    <xdr:to>
      <xdr:col>1</xdr:col>
      <xdr:colOff>3524250</xdr:colOff>
      <xdr:row>2</xdr:row>
      <xdr:rowOff>342900</xdr:rowOff>
    </xdr:to>
    <xdr:pic>
      <xdr:nvPicPr>
        <xdr:cNvPr id="5" name="Picture 7"/>
        <xdr:cNvPicPr preferRelativeResize="1">
          <a:picLocks noChangeAspect="1"/>
        </xdr:cNvPicPr>
      </xdr:nvPicPr>
      <xdr:blipFill>
        <a:blip r:embed="rId5"/>
        <a:stretch>
          <a:fillRect/>
        </a:stretch>
      </xdr:blipFill>
      <xdr:spPr>
        <a:xfrm>
          <a:off x="504825" y="219075"/>
          <a:ext cx="3209925" cy="695325"/>
        </a:xfrm>
        <a:prstGeom prst="rect">
          <a:avLst/>
        </a:prstGeom>
        <a:noFill/>
        <a:ln w="9525" cmpd="sng">
          <a:noFill/>
        </a:ln>
      </xdr:spPr>
    </xdr:pic>
    <xdr:clientData/>
  </xdr:twoCellAnchor>
  <xdr:twoCellAnchor>
    <xdr:from>
      <xdr:col>6</xdr:col>
      <xdr:colOff>0</xdr:colOff>
      <xdr:row>28</xdr:row>
      <xdr:rowOff>0</xdr:rowOff>
    </xdr:from>
    <xdr:to>
      <xdr:col>9</xdr:col>
      <xdr:colOff>0</xdr:colOff>
      <xdr:row>37</xdr:row>
      <xdr:rowOff>0</xdr:rowOff>
    </xdr:to>
    <xdr:sp>
      <xdr:nvSpPr>
        <xdr:cNvPr id="6" name="Rectangle 6"/>
        <xdr:cNvSpPr>
          <a:spLocks/>
        </xdr:cNvSpPr>
      </xdr:nvSpPr>
      <xdr:spPr>
        <a:xfrm>
          <a:off x="14201775" y="10972800"/>
          <a:ext cx="8420100" cy="39052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Figure</a:t>
          </a:r>
          <a:r>
            <a:rPr lang="en-US" cap="none" sz="1400" b="1" i="0" u="none" baseline="0">
              <a:solidFill>
                <a:srgbClr val="000000"/>
              </a:solidFill>
            </a:rPr>
            <a:t> 6.</a:t>
          </a:r>
          <a:r>
            <a:rPr lang="en-US" cap="none" sz="1600" b="1" i="0" u="none" baseline="0">
              <a:solidFill>
                <a:srgbClr val="000000"/>
              </a:solidFill>
            </a:rPr>
            <a:t> </a:t>
          </a:r>
        </a:p>
      </xdr:txBody>
    </xdr:sp>
    <xdr:clientData/>
  </xdr:twoCellAnchor>
  <xdr:twoCellAnchor>
    <xdr:from>
      <xdr:col>6</xdr:col>
      <xdr:colOff>9525</xdr:colOff>
      <xdr:row>27</xdr:row>
      <xdr:rowOff>190500</xdr:rowOff>
    </xdr:from>
    <xdr:to>
      <xdr:col>8</xdr:col>
      <xdr:colOff>1323975</xdr:colOff>
      <xdr:row>36</xdr:row>
      <xdr:rowOff>590550</xdr:rowOff>
    </xdr:to>
    <xdr:graphicFrame>
      <xdr:nvGraphicFramePr>
        <xdr:cNvPr id="7" name="Chart 1"/>
        <xdr:cNvGraphicFramePr/>
      </xdr:nvGraphicFramePr>
      <xdr:xfrm>
        <a:off x="14211300" y="10972800"/>
        <a:ext cx="8401050" cy="3867150"/>
      </xdr:xfrm>
      <a:graphic>
        <a:graphicData uri="http://schemas.openxmlformats.org/drawingml/2006/chart">
          <c:chart xmlns:c="http://schemas.openxmlformats.org/drawingml/2006/chart" r:id="rId6"/>
        </a:graphicData>
      </a:graphic>
    </xdr:graphicFrame>
    <xdr:clientData/>
  </xdr:twoCellAnchor>
  <xdr:twoCellAnchor>
    <xdr:from>
      <xdr:col>4</xdr:col>
      <xdr:colOff>0</xdr:colOff>
      <xdr:row>4</xdr:row>
      <xdr:rowOff>0</xdr:rowOff>
    </xdr:from>
    <xdr:to>
      <xdr:col>5</xdr:col>
      <xdr:colOff>0</xdr:colOff>
      <xdr:row>17</xdr:row>
      <xdr:rowOff>0</xdr:rowOff>
    </xdr:to>
    <xdr:graphicFrame>
      <xdr:nvGraphicFramePr>
        <xdr:cNvPr id="8" name="Chart 11"/>
        <xdr:cNvGraphicFramePr/>
      </xdr:nvGraphicFramePr>
      <xdr:xfrm>
        <a:off x="5591175" y="1143000"/>
        <a:ext cx="8420100" cy="5543550"/>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aed0a08e068b7a87\Nuraxis%20Group\France\Compte%20Client\Johns%20Hopkins\Projects\Emily%20Dashboard\Building-a-COVID-19-Dashboard-in-Exce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Calculations"/>
      <sheetName val="Dashboard"/>
      <sheetName val="PSW_Sheet"/>
    </sheetNames>
    <sheetDataSet>
      <sheetData sheetId="0">
        <row r="3">
          <cell r="K3">
            <v>44003</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DataInput"/>
  </cacheSource>
  <cacheFields count="22">
    <cacheField name="id_number">
      <sharedItems containsMixedTypes="1" containsNumber="1" containsInteger="1"/>
    </cacheField>
    <cacheField name="lastname">
      <sharedItems containsMixedTypes="0"/>
    </cacheField>
    <cacheField name="dob">
      <sharedItems containsDate="1" containsMixedTypes="1"/>
    </cacheField>
    <cacheField name="age">
      <sharedItems containsMixedTypes="1" containsNumber="1" containsInteger="1"/>
    </cacheField>
    <cacheField name="gender">
      <sharedItems containsMixedTypes="0"/>
    </cacheField>
    <cacheField name="test_location">
      <sharedItems containsMixedTypes="0"/>
    </cacheField>
    <cacheField name="test_location_spec">
      <sharedItems containsMixedTypes="0"/>
    </cacheField>
    <cacheField name="date_collected">
      <sharedItems containsDate="1" containsMixedTypes="1"/>
    </cacheField>
    <cacheField name="date_result">
      <sharedItems containsDate="1" containsMixedTypes="1"/>
    </cacheField>
    <cacheField name="result">
      <sharedItems containsBlank="1" containsMixedTypes="1" containsNumber="1" containsInteger="1" count="4">
        <s v="Positive"/>
        <m/>
        <n v="0"/>
        <n v="1"/>
      </sharedItems>
    </cacheField>
    <cacheField name="hospitalized">
      <sharedItems containsMixedTypes="0"/>
    </cacheField>
    <cacheField name="date_hosp">
      <sharedItems containsDate="1" containsMixedTypes="1"/>
    </cacheField>
    <cacheField name="intubation">
      <sharedItems containsMixedTypes="0"/>
    </cacheField>
    <cacheField name="transferred">
      <sharedItems containsMixedTypes="0"/>
    </cacheField>
    <cacheField name="died">
      <sharedItems containsMixedTypes="0"/>
    </cacheField>
    <cacheField name="date_death">
      <sharedItems containsDate="1" containsMixedTypes="1"/>
    </cacheField>
    <cacheField name="beg_week_collected">
      <sharedItems containsBlank="1" containsMixedTypes="0" count="14">
        <s v="12/27/20"/>
        <s v="01/10/21"/>
        <m/>
        <e v="#VALUE!"/>
        <s v="10/11/20"/>
        <s v="11/29/20"/>
        <s v="11/22/20"/>
        <s v="10/25/20"/>
        <s v="12/06/20"/>
        <s v="11/08/20"/>
        <s v="11/01/20"/>
        <s v="12/13/20"/>
        <s v="11/15/20"/>
        <s v="10/18/20"/>
      </sharedItems>
    </cacheField>
    <cacheField name="end_week_collected">
      <sharedItems containsBlank="1" containsMixedTypes="0" count="14">
        <s v="01/02/21"/>
        <s v="01/16/21"/>
        <m/>
        <s v="01/00/00"/>
        <s v="11/14/20"/>
        <s v="10/17/20"/>
        <s v="11/28/20"/>
        <s v="11/21/20"/>
        <s v="10/24/20"/>
        <s v="12/05/20"/>
        <s v="11/07/20"/>
        <s v="10/31/20"/>
        <s v="12/19/20"/>
        <s v="12/12/20"/>
      </sharedItems>
    </cacheField>
    <cacheField name="week_collected">
      <sharedItems containsMixedTypes="0"/>
    </cacheField>
    <cacheField name="beg_week_hosp">
      <sharedItems containsMixedTypes="0"/>
    </cacheField>
    <cacheField name="end_week_hosp">
      <sharedItems containsMixedTypes="0"/>
    </cacheField>
    <cacheField name="count">
      <sharedItems containsMixedTypes="1"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name="DataInput"/>
  </cacheSource>
  <cacheFields count="22">
    <cacheField name="id_number">
      <sharedItems containsMixedTypes="1" containsNumber="1" containsInteger="1"/>
    </cacheField>
    <cacheField name="lastname">
      <sharedItems containsMixedTypes="0"/>
    </cacheField>
    <cacheField name="dob">
      <sharedItems containsDate="1" containsMixedTypes="1"/>
    </cacheField>
    <cacheField name="age">
      <sharedItems containsMixedTypes="1" containsNumber="1" containsInteger="1"/>
    </cacheField>
    <cacheField name="gender">
      <sharedItems containsMixedTypes="0"/>
    </cacheField>
    <cacheField name="test_location">
      <sharedItems containsMixedTypes="0"/>
    </cacheField>
    <cacheField name="test_location_spec">
      <sharedItems containsMixedTypes="0"/>
    </cacheField>
    <cacheField name="date_collected">
      <sharedItems containsDate="1" containsString="0" containsBlank="1" containsMixedTypes="0" count="4">
        <d v="2021-01-02T00:00:00.000"/>
        <d v="2021-01-10T00:00:00.000"/>
        <d v="2021-01-11T00:00:00.000"/>
        <m/>
      </sharedItems>
    </cacheField>
    <cacheField name="date_result">
      <sharedItems containsDate="1" containsMixedTypes="1"/>
    </cacheField>
    <cacheField name="result">
      <sharedItems containsBlank="1" containsMixedTypes="1" containsNumber="1" containsInteger="1" count="4">
        <s v="Positive"/>
        <m/>
        <n v="0"/>
        <n v="1"/>
      </sharedItems>
    </cacheField>
    <cacheField name="hospitalized">
      <sharedItems containsMixedTypes="0"/>
    </cacheField>
    <cacheField name="date_hosp">
      <sharedItems containsDate="1" containsMixedTypes="1"/>
    </cacheField>
    <cacheField name="intubation">
      <sharedItems containsMixedTypes="0"/>
    </cacheField>
    <cacheField name="transferred">
      <sharedItems containsMixedTypes="0"/>
    </cacheField>
    <cacheField name="died">
      <sharedItems containsMixedTypes="0"/>
    </cacheField>
    <cacheField name="date_death">
      <sharedItems containsDate="1" containsMixedTypes="1"/>
    </cacheField>
    <cacheField name="beg_week_collected">
      <sharedItems containsMixedTypes="0"/>
    </cacheField>
    <cacheField name="end_week_collected">
      <sharedItems containsMixedTypes="0"/>
    </cacheField>
    <cacheField name="week_collected">
      <sharedItems containsMixedTypes="0"/>
    </cacheField>
    <cacheField name="beg_week_hosp">
      <sharedItems containsMixedTypes="0"/>
    </cacheField>
    <cacheField name="end_week_hosp">
      <sharedItems containsMixedTypes="0"/>
    </cacheField>
    <cacheField name="count">
      <sharedItems containsMixedTypes="1"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name="DataInput"/>
  </cacheSource>
  <cacheFields count="22">
    <cacheField name="id_number">
      <sharedItems containsMixedTypes="1" containsNumber="1" containsInteger="1"/>
    </cacheField>
    <cacheField name="lastname">
      <sharedItems containsMixedTypes="0"/>
    </cacheField>
    <cacheField name="dob">
      <sharedItems containsDate="1" containsMixedTypes="1"/>
    </cacheField>
    <cacheField name="age">
      <sharedItems containsMixedTypes="1" containsNumber="1" containsInteger="1"/>
    </cacheField>
    <cacheField name="gender">
      <sharedItems containsMixedTypes="0"/>
    </cacheField>
    <cacheField name="test_location">
      <sharedItems containsMixedTypes="0"/>
    </cacheField>
    <cacheField name="test_location_spec">
      <sharedItems containsMixedTypes="0"/>
    </cacheField>
    <cacheField name="date_collected">
      <sharedItems containsDate="1" containsString="0" containsBlank="1" containsMixedTypes="0" count="42">
        <d v="2021-01-02T00:00:00.000"/>
        <d v="2021-01-10T00:00:00.000"/>
        <d v="2021-01-11T00:00:00.000"/>
        <m/>
        <d v="2020-11-11T00:00:00.000"/>
        <d v="2020-11-30T00:00:00.000"/>
        <d v="2020-11-04T00:00:00.000"/>
        <d v="2020-11-23T00:00:00.000"/>
        <d v="2020-12-02T00:00:00.000"/>
        <d v="2020-11-16T00:00:00.000"/>
        <d v="2020-10-30T00:00:00.000"/>
        <d v="2020-10-23T00:00:00.000"/>
        <d v="2020-12-14T00:00:00.000"/>
        <d v="2020-11-02T00:00:00.000"/>
        <d v="2020-10-16T00:00:00.000"/>
        <d v="2020-12-07T00:00:00.000"/>
        <d v="2020-11-14T00:00:00.000"/>
        <d v="2020-11-07T00:00:00.000"/>
        <d v="2020-11-26T00:00:00.000"/>
        <d v="2020-10-14T00:00:00.000"/>
        <d v="2020-11-19T00:00:00.000"/>
        <d v="2020-11-12T00:00:00.000"/>
        <d v="2020-11-05T00:00:00.000"/>
        <d v="2020-12-10T00:00:00.000"/>
        <d v="2020-11-24T00:00:00.000"/>
        <d v="2020-12-03T00:00:00.000"/>
        <d v="2020-11-17T00:00:00.000"/>
        <d v="2020-11-10T00:00:00.000"/>
        <d v="2020-11-29T00:00:00.000"/>
        <d v="2020-11-03T00:00:00.000"/>
        <d v="2020-11-22T00:00:00.000"/>
        <d v="2020-12-01T00:00:00.000"/>
        <d v="2020-11-15T00:00:00.000"/>
        <d v="2020-11-08T00:00:00.000"/>
        <d v="2020-11-27T00:00:00.000"/>
        <d v="2020-11-01T00:00:00.000"/>
        <d v="2020-12-06T00:00:00.000"/>
        <d v="2020-11-13T00:00:00.000"/>
        <d v="2020-11-06T00:00:00.000"/>
        <d v="2020-12-11T00:00:00.000"/>
        <d v="2020-11-25T00:00:00.000"/>
        <d v="2020-11-18T00:00:00.000"/>
      </sharedItems>
    </cacheField>
    <cacheField name="date_result">
      <sharedItems containsDate="1" containsMixedTypes="1"/>
    </cacheField>
    <cacheField name="result">
      <sharedItems containsBlank="1" containsMixedTypes="0" count="5">
        <s v="Positive"/>
        <m/>
        <s v="Negative"/>
        <s v="Pending"/>
        <s v="Unknown"/>
      </sharedItems>
    </cacheField>
    <cacheField name="hospitalized">
      <sharedItems containsMixedTypes="0"/>
    </cacheField>
    <cacheField name="date_hosp">
      <sharedItems containsDate="1" containsMixedTypes="1"/>
    </cacheField>
    <cacheField name="intubation">
      <sharedItems containsMixedTypes="0"/>
    </cacheField>
    <cacheField name="transferred">
      <sharedItems containsMixedTypes="0"/>
    </cacheField>
    <cacheField name="died">
      <sharedItems containsMixedTypes="0"/>
    </cacheField>
    <cacheField name="date_death">
      <sharedItems containsDate="1" containsMixedTypes="1"/>
    </cacheField>
    <cacheField name="beg_week_collected">
      <sharedItems containsBlank="1" containsMixedTypes="0" count="14">
        <s v="12/27/20"/>
        <s v="01/10/21"/>
        <m/>
        <e v="#VALUE!"/>
        <s v="10/11/20"/>
        <s v="11/29/20"/>
        <s v="11/22/20"/>
        <s v="10/25/20"/>
        <s v="12/06/20"/>
        <s v="11/08/20"/>
        <s v="11/01/20"/>
        <s v="12/13/20"/>
        <s v="11/15/20"/>
        <s v="10/18/20"/>
      </sharedItems>
    </cacheField>
    <cacheField name="end_week_collected">
      <sharedItems containsBlank="1" containsMixedTypes="0" count="14">
        <s v="01/02/21"/>
        <s v="01/16/21"/>
        <m/>
        <s v="01/00/00"/>
        <s v="11/14/20"/>
        <s v="10/17/20"/>
        <s v="11/28/20"/>
        <s v="11/21/20"/>
        <s v="10/24/20"/>
        <s v="12/05/20"/>
        <s v="11/07/20"/>
        <s v="10/31/20"/>
        <s v="12/19/20"/>
        <s v="12/12/20"/>
      </sharedItems>
    </cacheField>
    <cacheField name="week_collected">
      <sharedItems containsMixedTypes="0"/>
    </cacheField>
    <cacheField name="beg_week_hosp">
      <sharedItems containsMixedTypes="0"/>
    </cacheField>
    <cacheField name="end_week_hosp">
      <sharedItems containsMixedTypes="0"/>
    </cacheField>
    <cacheField name="count">
      <sharedItems containsMixedTypes="1" containsNumber="1" containsInteg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name="DataInput"/>
  </cacheSource>
  <cacheFields count="22">
    <cacheField name="id_number">
      <sharedItems containsMixedTypes="1" containsNumber="1" containsInteger="1"/>
    </cacheField>
    <cacheField name="lastname">
      <sharedItems containsMixedTypes="0"/>
    </cacheField>
    <cacheField name="dob">
      <sharedItems containsDate="1" containsMixedTypes="1"/>
    </cacheField>
    <cacheField name="age">
      <sharedItems containsMixedTypes="1" containsNumber="1" containsInteger="1"/>
    </cacheField>
    <cacheField name="gender">
      <sharedItems containsMixedTypes="0"/>
    </cacheField>
    <cacheField name="test_location">
      <sharedItems containsMixedTypes="0"/>
    </cacheField>
    <cacheField name="test_location_spec">
      <sharedItems containsMixedTypes="0"/>
    </cacheField>
    <cacheField name="date_collected">
      <sharedItems containsDate="1" containsMixedTypes="1"/>
    </cacheField>
    <cacheField name="date_result">
      <sharedItems containsDate="1" containsMixedTypes="1"/>
    </cacheField>
    <cacheField name="result">
      <sharedItems containsBlank="1" containsMixedTypes="1" containsNumber="1" containsInteger="1" count="4">
        <s v="Positive"/>
        <m/>
        <n v="0"/>
        <n v="1"/>
      </sharedItems>
    </cacheField>
    <cacheField name="hospitalized">
      <sharedItems containsMixedTypes="0"/>
    </cacheField>
    <cacheField name="date_hosp">
      <sharedItems containsDate="1" containsMixedTypes="1"/>
    </cacheField>
    <cacheField name="intubation">
      <sharedItems containsMixedTypes="0"/>
    </cacheField>
    <cacheField name="transferred">
      <sharedItems containsMixedTypes="0"/>
    </cacheField>
    <cacheField name="died">
      <sharedItems containsMixedTypes="0"/>
    </cacheField>
    <cacheField name="date_death">
      <sharedItems containsDate="1" containsMixedTypes="1"/>
    </cacheField>
    <cacheField name="beg_week_collected">
      <sharedItems containsMixedTypes="0"/>
    </cacheField>
    <cacheField name="end_week_collected">
      <sharedItems containsMixedTypes="0"/>
    </cacheField>
    <cacheField name="week_collected">
      <sharedItems containsBlank="1" containsMixedTypes="0" count="14">
        <s v="12/27/20 01/02/21"/>
        <s v="01/10/21 01/16/21"/>
        <m/>
        <e v="#VALUE!"/>
        <s v="10/18/20 10/24/20"/>
        <s v="11/29/20 12/05/20"/>
        <s v="10/11/20 10/17/20"/>
        <s v="11/15/20 11/21/20"/>
        <s v="11/22/20 11/28/20"/>
        <s v="11/08/20 11/14/20"/>
        <s v="11/01/20 11/07/20"/>
        <s v="12/06/20 12/12/20"/>
        <s v="12/13/20 12/19/20"/>
        <s v="10/25/20 10/31/20"/>
      </sharedItems>
    </cacheField>
    <cacheField name="beg_week_hosp">
      <sharedItems containsMixedTypes="0"/>
    </cacheField>
    <cacheField name="end_week_hosp">
      <sharedItems containsMixedTypes="0"/>
    </cacheField>
    <cacheField name="count">
      <sharedItems containsMixedTypes="1" containsNumber="1" containsInteger="1"/>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worksheetSource name="DataInput"/>
  </cacheSource>
  <cacheFields count="22">
    <cacheField name="id_number">
      <sharedItems containsMixedTypes="1" containsNumber="1" containsInteger="1"/>
    </cacheField>
    <cacheField name="lastname">
      <sharedItems containsMixedTypes="0"/>
    </cacheField>
    <cacheField name="dob">
      <sharedItems containsDate="1" containsMixedTypes="1"/>
    </cacheField>
    <cacheField name="age">
      <sharedItems containsString="0" containsBlank="1" containsMixedTypes="0" containsNumber="1" containsInteger="1" count="4">
        <n v="30"/>
        <n v="40"/>
        <n v="50"/>
        <m/>
      </sharedItems>
    </cacheField>
    <cacheField name="gender">
      <sharedItems containsBlank="1" containsMixedTypes="0" count="3">
        <s v="M"/>
        <s v="F"/>
        <m/>
      </sharedItems>
    </cacheField>
    <cacheField name="test_location">
      <sharedItems containsMixedTypes="0"/>
    </cacheField>
    <cacheField name="test_location_spec">
      <sharedItems containsMixedTypes="0"/>
    </cacheField>
    <cacheField name="date_collected">
      <sharedItems containsDate="1" containsMixedTypes="1"/>
    </cacheField>
    <cacheField name="date_result">
      <sharedItems containsDate="1" containsMixedTypes="1"/>
    </cacheField>
    <cacheField name="result">
      <sharedItems containsBlank="1" containsMixedTypes="1" containsNumber="1" containsInteger="1" count="4">
        <s v="Positive"/>
        <m/>
        <n v="0"/>
        <n v="1"/>
      </sharedItems>
    </cacheField>
    <cacheField name="hospitalized">
      <sharedItems containsBlank="1" containsMixedTypes="0" count="3">
        <s v="Yes"/>
        <m/>
        <s v="No"/>
      </sharedItems>
    </cacheField>
    <cacheField name="date_hosp">
      <sharedItems containsDate="1" containsMixedTypes="1"/>
    </cacheField>
    <cacheField name="intubation">
      <sharedItems containsMixedTypes="0"/>
    </cacheField>
    <cacheField name="transferred">
      <sharedItems containsMixedTypes="0"/>
    </cacheField>
    <cacheField name="died">
      <sharedItems containsBlank="1" containsMixedTypes="0" count="3">
        <s v="No"/>
        <s v="Yes"/>
        <m/>
      </sharedItems>
    </cacheField>
    <cacheField name="date_death">
      <sharedItems containsDate="1" containsString="0" containsBlank="1" containsMixedTypes="0" count="14">
        <m/>
        <d v="2021-01-12T00:00:00.000"/>
        <d v="2020-11-30T00:00:00.000"/>
        <d v="2020-12-09T00:00:00.000"/>
        <d v="2020-11-02T00:00:00.000"/>
        <d v="2020-10-28T00:00:00.000"/>
        <d v="2020-10-31T00:00:00.000"/>
        <d v="2020-12-15T00:00:00.000"/>
        <d v="2020-12-01T00:00:00.000"/>
        <d v="2020-11-15T00:00:00.000"/>
        <d v="2020-11-01T00:00:00.000"/>
        <d v="2020-10-15T00:00:00.000"/>
        <d v="2020-11-20T00:00:00.000"/>
        <d v="2021-01-13T00:00:00.000"/>
      </sharedItems>
    </cacheField>
    <cacheField name="beg_week_collected">
      <sharedItems containsMixedTypes="0"/>
    </cacheField>
    <cacheField name="end_week_collected">
      <sharedItems containsMixedTypes="0"/>
    </cacheField>
    <cacheField name="week_collected">
      <sharedItems containsMixedTypes="0"/>
    </cacheField>
    <cacheField name="beg_week_hosp">
      <sharedItems containsDate="1" containsBlank="1" containsMixedTypes="1" count="21">
        <s v="01/03/21"/>
        <s v="01/10/21"/>
        <m/>
        <s v=""/>
        <d v="2020-10-25T00:00:00.000"/>
        <s v="10/11/20"/>
        <d v="2020-10-18T00:00:00.000"/>
        <d v="2020-10-11T00:00:00.000"/>
        <s v="11/29/20"/>
        <s v="11/22/20"/>
        <s v="10/25/20"/>
        <s v="11/08/20"/>
        <d v="2020-11-29T00:00:00.000"/>
        <d v="2020-11-22T00:00:00.000"/>
        <s v="11/01/20"/>
        <d v="2020-11-15T00:00:00.000"/>
        <d v="2020-11-08T00:00:00.000"/>
        <d v="2020-11-01T00:00:00.000"/>
        <s v="12/13/20"/>
        <s v="11/15/20"/>
        <s v="10/18/20"/>
      </sharedItems>
    </cacheField>
    <cacheField name="end_week_hosp">
      <sharedItems containsDate="1" containsBlank="1" containsMixedTypes="1" count="21">
        <s v="01/09/21"/>
        <s v="01/16/21"/>
        <m/>
        <s v=""/>
        <s v="11/14/20"/>
        <s v="10/17/20"/>
        <d v="2020-11-28T00:00:00.000"/>
        <d v="2020-11-21T00:00:00.000"/>
        <d v="2020-11-14T00:00:00.000"/>
        <d v="2020-11-07T00:00:00.000"/>
        <d v="2020-12-05T00:00:00.000"/>
        <s v="11/28/20"/>
        <s v="11/21/20"/>
        <s v="10/24/20"/>
        <d v="2020-10-31T00:00:00.000"/>
        <s v="12/05/20"/>
        <d v="2020-10-24T00:00:00.000"/>
        <d v="2020-10-17T00:00:00.000"/>
        <s v="11/07/20"/>
        <s v="10/31/20"/>
        <s v="12/19/20"/>
      </sharedItems>
    </cacheField>
    <cacheField name="count">
      <sharedItems containsMixedTypes="1"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pivotTable1.xml><?xml version="1.0" encoding="utf-8"?>
<pivotTableDefinition xmlns="http://schemas.openxmlformats.org/spreadsheetml/2006/main" name="TestsByDate" cacheId="3"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B8" firstHeaderRow="1" firstDataRow="1" firstDataCol="1"/>
  <pivotFields count="22">
    <pivotField showAll="0"/>
    <pivotField showAll="0"/>
    <pivotField showAll="0"/>
    <pivotField showAll="0"/>
    <pivotField showAll="0"/>
    <pivotField showAll="0"/>
    <pivotField showAll="0"/>
    <pivotField axis="axisRow" showAll="0" sortType="ascending">
      <items count="43">
        <item m="1" x="19"/>
        <item m="1" x="14"/>
        <item m="1" x="11"/>
        <item m="1" x="10"/>
        <item m="1" x="35"/>
        <item m="1" x="13"/>
        <item m="1" x="29"/>
        <item m="1" x="6"/>
        <item m="1" x="22"/>
        <item m="1" x="38"/>
        <item m="1" x="17"/>
        <item m="1" x="33"/>
        <item m="1" x="27"/>
        <item m="1" x="4"/>
        <item m="1" x="21"/>
        <item m="1" x="37"/>
        <item m="1" x="16"/>
        <item m="1" x="32"/>
        <item m="1" x="9"/>
        <item m="1" x="26"/>
        <item m="1" x="41"/>
        <item m="1" x="20"/>
        <item m="1" x="30"/>
        <item m="1" x="7"/>
        <item m="1" x="24"/>
        <item m="1" x="40"/>
        <item m="1" x="18"/>
        <item m="1" x="34"/>
        <item m="1" x="28"/>
        <item m="1" x="5"/>
        <item m="1" x="31"/>
        <item m="1" x="8"/>
        <item m="1" x="25"/>
        <item m="1" x="36"/>
        <item m="1" x="15"/>
        <item m="1" x="23"/>
        <item m="1" x="39"/>
        <item m="1" x="12"/>
        <item x="0"/>
        <item x="1"/>
        <item x="2"/>
        <item x="3"/>
        <item t="default"/>
      </items>
    </pivotField>
    <pivotField showAll="0"/>
    <pivotField dataField="1" showAll="0"/>
    <pivotField showAll="0"/>
    <pivotField showAll="0"/>
    <pivotField showAll="0"/>
    <pivotField showAll="0"/>
    <pivotField showAll="0"/>
    <pivotField showAll="0"/>
    <pivotField showAll="0" numFmtId="14"/>
    <pivotField showAll="0" numFmtId="14"/>
    <pivotField showAll="0"/>
    <pivotField showAll="0"/>
    <pivotField showAll="0"/>
    <pivotField showAll="0"/>
  </pivotFields>
  <rowFields count="1">
    <field x="7"/>
  </rowFields>
  <rowItems count="5">
    <i>
      <x v="38"/>
    </i>
    <i>
      <x v="39"/>
    </i>
    <i>
      <x v="40"/>
    </i>
    <i>
      <x v="41"/>
    </i>
    <i t="grand">
      <x/>
    </i>
  </rowItems>
  <colItems count="1">
    <i/>
  </colItems>
  <dataFields count="1">
    <dataField name="Total tests by date" fld="9" subtotal="count" baseField="0" baseItem="0"/>
  </dataFields>
  <pivotTableStyleInfo name="PivotStyleLight16" showRowHeaders="1" showColHeaders="1" showRowStripes="0" showColStripes="0" showLastColumn="1"/>
</pivotTableDefinition>
</file>

<file path=xl/pivotTables/pivotTable10.xml><?xml version="1.0" encoding="utf-8"?>
<pivotTableDefinition xmlns="http://schemas.openxmlformats.org/spreadsheetml/2006/main" name="ChangeInCases" cacheId="2" dataPosition="0" applyNumberFormats="0" applyBorderFormats="0" applyFontFormats="0" applyPatternFormats="0" applyAlignmentFormats="0" applyWidthHeightFormats="0" dataCaption="Values" showMissing="1" preserveFormatting="1" useAutoFormatting="1" colGrandTotals="0" itemPrintTitles="1" compactData="0" updatedVersion="2" indent="0" showMemberPropertyTips="1">
  <location ref="A3:B6" firstHeaderRow="1" firstDataRow="3" firstDataCol="1"/>
  <pivotFields count="22">
    <pivotField showAll="0"/>
    <pivotField showAll="0"/>
    <pivotField showAll="0"/>
    <pivotField showAll="0"/>
    <pivotField showAll="0"/>
    <pivotField showAll="0"/>
    <pivotField showAll="0"/>
    <pivotField axis="axisRow" showAll="0" sortType="ascending">
      <items count="5">
        <item x="0"/>
        <item x="1"/>
        <item x="2"/>
        <item x="3"/>
        <item t="default"/>
      </items>
    </pivotField>
    <pivotField showAll="0"/>
    <pivotField axis="axisCol" dataField="1" showAll="0">
      <items count="5">
        <item h="1" m="1" x="2"/>
        <item m="1" x="3"/>
        <item h="1" x="1"/>
        <item h="1" x="0"/>
        <item t="default"/>
      </items>
    </pivotField>
    <pivotField showAll="0"/>
    <pivotField showAll="0"/>
    <pivotField showAll="0"/>
    <pivotField showAll="0"/>
    <pivotField showAll="0"/>
    <pivotField showAll="0"/>
    <pivotField showAll="0" numFmtId="14"/>
    <pivotField showAll="0" numFmtId="14"/>
    <pivotField showAll="0"/>
    <pivotField showAll="0"/>
    <pivotField showAll="0"/>
    <pivotField showAll="0"/>
  </pivotFields>
  <rowFields count="1">
    <field x="7"/>
  </rowFields>
  <rowItems count="1">
    <i t="grand">
      <x/>
    </i>
  </rowItems>
  <colFields count="2">
    <field x="-2"/>
    <field x="9"/>
  </colFields>
  <dataFields count="3">
    <dataField name="Count of result" fld="9" subtotal="count" baseField="0" baseItem="0"/>
    <dataField name="Percent change from previous week" fld="9" subtotal="count" showDataAs="percentDiff" baseField="7" baseItem="32763" numFmtId="10"/>
    <dataField name="Total change from previous week" fld="9" subtotal="count" showDataAs="difference" baseField="7" baseItem="32763"/>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NumDied" cacheId="5"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C6" firstHeaderRow="1" firstDataRow="2" firstDataCol="1"/>
  <pivotFields count="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h="1" x="0"/>
        <item x="1"/>
        <item h="1" x="2"/>
        <item t="default"/>
      </items>
    </pivotField>
    <pivotField axis="axisRow" showAll="0" sortType="ascending">
      <items count="15">
        <item m="1" x="11"/>
        <item m="1" x="5"/>
        <item m="1" x="6"/>
        <item m="1" x="10"/>
        <item m="1" x="4"/>
        <item m="1" x="9"/>
        <item m="1" x="12"/>
        <item m="1" x="2"/>
        <item m="1" x="8"/>
        <item m="1" x="3"/>
        <item m="1" x="7"/>
        <item x="1"/>
        <item m="1" x="13"/>
        <item x="0"/>
        <item t="default"/>
      </items>
    </pivotField>
    <pivotField showAll="0" numFmtId="14"/>
    <pivotField showAll="0" numFmtId="14"/>
    <pivotField showAll="0"/>
    <pivotField showAll="0"/>
    <pivotField showAll="0"/>
    <pivotField showAll="0"/>
  </pivotFields>
  <rowFields count="1">
    <field x="15"/>
  </rowFields>
  <rowItems count="2">
    <i>
      <x v="11"/>
    </i>
    <i t="grand">
      <x/>
    </i>
  </rowItems>
  <colFields count="1">
    <field x="14"/>
  </colFields>
  <colItems count="2">
    <i>
      <x v="1"/>
    </i>
    <i t="grand">
      <x/>
    </i>
  </colItems>
  <dataFields count="1">
    <dataField name="Count of died" fld="14" subtotal="count"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Hospitalizations" cacheId="5"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4:C7" firstHeaderRow="1" firstDataRow="1" firstDataCol="2" rowPageCount="1" colPageCount="1"/>
  <pivotFields count="22">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dataField="1" compact="0" outline="0" showAll="0">
      <items count="4">
        <item m="1" x="2"/>
        <item x="0"/>
        <item x="1"/>
        <item t="default"/>
      </items>
    </pivotField>
    <pivotField compact="0" outline="0" showAll="0"/>
    <pivotField compact="0" outline="0" showAll="0"/>
    <pivotField compact="0" outline="0" showAll="0"/>
    <pivotField compact="0" outline="0" showAll="0"/>
    <pivotField compact="0" outline="0" showAll="0"/>
    <pivotField compact="0" outline="0" showAll="0" numFmtId="14"/>
    <pivotField compact="0" outline="0" showAll="0" numFmtId="14"/>
    <pivotField compact="0" outline="0" showAll="0"/>
    <pivotField axis="axisRow" compact="0" outline="0" showAll="0">
      <items count="22">
        <item x="3"/>
        <item m="1" x="7"/>
        <item m="1" x="6"/>
        <item m="1" x="4"/>
        <item m="1" x="17"/>
        <item m="1" x="16"/>
        <item m="1" x="15"/>
        <item m="1" x="13"/>
        <item m="1" x="12"/>
        <item m="1" x="5"/>
        <item m="1" x="10"/>
        <item m="1" x="20"/>
        <item m="1" x="14"/>
        <item m="1" x="11"/>
        <item m="1" x="9"/>
        <item m="1" x="8"/>
        <item m="1" x="19"/>
        <item m="1" x="18"/>
        <item x="0"/>
        <item x="1"/>
        <item x="2"/>
        <item t="default"/>
      </items>
    </pivotField>
    <pivotField axis="axisRow" compact="0" outline="0" showAll="0" sortType="ascending" defaultSubtotal="0">
      <items count="21">
        <item x="3"/>
        <item x="0"/>
        <item x="1"/>
        <item m="1" x="5"/>
        <item m="1" x="13"/>
        <item m="1" x="19"/>
        <item m="1" x="18"/>
        <item m="1" x="4"/>
        <item m="1" x="12"/>
        <item m="1" x="11"/>
        <item m="1" x="15"/>
        <item m="1" x="20"/>
        <item m="1" x="17"/>
        <item m="1" x="16"/>
        <item m="1" x="14"/>
        <item m="1" x="9"/>
        <item m="1" x="8"/>
        <item m="1" x="7"/>
        <item m="1" x="6"/>
        <item m="1" x="10"/>
        <item x="2"/>
      </items>
    </pivotField>
    <pivotField compact="0" outline="0" showAll="0"/>
  </pivotFields>
  <rowFields count="2">
    <field x="20"/>
    <field x="19"/>
  </rowFields>
  <rowItems count="3">
    <i>
      <x v="1"/>
      <x v="18"/>
    </i>
    <i>
      <x v="2"/>
      <x v="19"/>
    </i>
    <i t="grand">
      <x/>
    </i>
  </rowItems>
  <colItems count="1">
    <i/>
  </colItems>
  <pageFields count="1">
    <pageField fld="10" item="1" hier="0"/>
  </pageFields>
  <dataFields count="1">
    <dataField name="Count of hospitalized" fld="10" subtotal="count"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1" cacheId="3" applyNumberFormats="0" applyBorderFormats="0" applyFontFormats="0" applyPatternFormats="0" applyAlignmentFormats="0" applyWidthHeightFormats="0" dataCaption="Values" grandTotalCaption="Total" showMissing="1" preserveFormatting="1" useAutoFormatting="1" itemPrintTitles="1" compactData="0" updatedVersion="2" indent="0" showMemberPropertyTips="1">
  <location ref="A3:D7" firstHeaderRow="1" firstDataRow="2" firstDataCol="2"/>
  <pivotFields count="22">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ubtotalTop="0" showAll="0"/>
    <pivotField compact="0" outline="0" showAll="0"/>
    <pivotField axis="axisCol" dataField="1" compact="0" outline="0" showAll="0">
      <items count="6">
        <item h="1" m="1" x="2"/>
        <item x="0"/>
        <item h="1" m="1" x="3"/>
        <item h="1" m="1" x="4"/>
        <item h="1" x="1"/>
        <item t="default"/>
      </items>
    </pivotField>
    <pivotField compact="0" outline="0" showAll="0"/>
    <pivotField compact="0" outline="0" showAll="0"/>
    <pivotField compact="0" outline="0" showAll="0"/>
    <pivotField compact="0" outline="0" showAll="0"/>
    <pivotField compact="0" outline="0" showAll="0"/>
    <pivotField compact="0" outline="0" showAll="0"/>
    <pivotField axis="axisRow" compact="0" outline="0" showAll="0" numFmtId="14" defaultSubtotal="0">
      <items count="14">
        <item m="1" x="13"/>
        <item m="1" x="4"/>
        <item m="1" x="10"/>
        <item m="1" x="6"/>
        <item m="1" x="5"/>
        <item m="1" x="7"/>
        <item m="1" x="9"/>
        <item m="1" x="12"/>
        <item m="1" x="8"/>
        <item m="1" x="11"/>
        <item x="3"/>
        <item x="0"/>
        <item x="1"/>
        <item x="2"/>
      </items>
    </pivotField>
    <pivotField axis="axisRow" compact="0" outline="0" showAll="0" sortType="ascending" numFmtId="14" defaultSubtotal="0">
      <items count="14">
        <item x="3"/>
        <item x="0"/>
        <item x="1"/>
        <item m="1" x="5"/>
        <item m="1" x="8"/>
        <item m="1" x="11"/>
        <item m="1" x="10"/>
        <item m="1" x="4"/>
        <item m="1" x="7"/>
        <item m="1" x="6"/>
        <item m="1" x="9"/>
        <item m="1" x="13"/>
        <item m="1" x="12"/>
        <item x="2"/>
      </items>
    </pivotField>
    <pivotField compact="0" outline="0" showAll="0"/>
    <pivotField compact="0" outline="0" showAll="0"/>
    <pivotField compact="0" outline="0" showAll="0"/>
    <pivotField compact="0" outline="0" showAll="0"/>
  </pivotFields>
  <rowFields count="2">
    <field x="17"/>
    <field x="16"/>
  </rowFields>
  <rowItems count="3">
    <i>
      <x v="1"/>
      <x v="11"/>
    </i>
    <i>
      <x v="2"/>
      <x v="12"/>
    </i>
    <i t="grand">
      <x/>
    </i>
  </rowItems>
  <colFields count="1">
    <field x="9"/>
  </colFields>
  <colItems count="2">
    <i>
      <x v="1"/>
    </i>
    <i t="grand">
      <x/>
    </i>
  </colItems>
  <dataFields count="1">
    <dataField name="Count of result" fld="9" subtotal="count" baseField="0" baseItem="0"/>
  </dataField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ositiveByDate" cacheId="4"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C7" firstHeaderRow="1" firstDataRow="2" firstDataCol="1"/>
  <pivotFields count="22">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axis="axisCol" compact="0" outline="0" showAll="0">
      <items count="5">
        <item h="1" m="1" x="2"/>
        <item h="1" m="1" x="3"/>
        <item h="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sortType="ascending" numFmtId="14" defaultSubtotal="0"/>
    <pivotField compact="0" outline="0" showAll="0" numFmtId="14" defaultSubtotal="0"/>
    <pivotField axis="axisRow" compact="0" outline="0" showAll="0">
      <items count="15">
        <item m="1" x="6"/>
        <item m="1" x="4"/>
        <item m="1" x="13"/>
        <item m="1" x="10"/>
        <item m="1" x="9"/>
        <item m="1" x="7"/>
        <item m="1" x="8"/>
        <item m="1" x="5"/>
        <item m="1" x="11"/>
        <item m="1" x="12"/>
        <item x="3"/>
        <item x="0"/>
        <item x="1"/>
        <item x="2"/>
        <item t="default"/>
      </items>
    </pivotField>
    <pivotField compact="0" outline="0" showAll="0"/>
    <pivotField compact="0" outline="0" showAll="0"/>
    <pivotField dataField="1" compact="0" outline="0" showAll="0"/>
  </pivotFields>
  <rowFields count="1">
    <field x="18"/>
  </rowFields>
  <rowItems count="3">
    <i>
      <x v="11"/>
    </i>
    <i>
      <x v="12"/>
    </i>
    <i t="grand">
      <x/>
    </i>
  </rowItems>
  <colFields count="1">
    <field x="9"/>
  </colFields>
  <colItems count="2">
    <i>
      <x v="3"/>
    </i>
    <i t="grand">
      <x/>
    </i>
  </colItems>
  <dataFields count="1">
    <dataField name="Sum of count" fld="21" showDataAs="runTotal" baseField="18" baseItem="0"/>
  </dataField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ResultType" cacheId="1" applyNumberFormats="0" applyBorderFormats="0" applyFontFormats="0" applyPatternFormats="0" applyAlignmentFormats="0" applyWidthHeightFormats="0" dataCaption="Values" grandTotalCaption="Total" showMissing="1" preserveFormatting="1" useAutoFormatting="1" itemPrintTitles="1" compactData="0" updatedVersion="2" indent="0" showMemberPropertyTips="1">
  <location ref="A3:D7" firstHeaderRow="1" firstDataRow="2" firstDataCol="2"/>
  <pivotFields count="22">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sortType="ascending"/>
    <pivotField compact="0" outline="0" showAll="0"/>
    <pivotField axis="axisCol" dataField="1" compact="0" outline="0" showAll="0">
      <items count="5">
        <item m="1" x="2"/>
        <item m="1" x="3"/>
        <item h="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axis="axisRow" compact="0" outline="0" showAll="0" numFmtId="14">
      <items count="15">
        <item m="1" x="13"/>
        <item m="1" x="4"/>
        <item m="1" x="10"/>
        <item m="1" x="6"/>
        <item m="1" x="5"/>
        <item m="1" x="7"/>
        <item m="1" x="9"/>
        <item m="1" x="12"/>
        <item m="1" x="8"/>
        <item m="1" x="11"/>
        <item x="3"/>
        <item x="0"/>
        <item x="1"/>
        <item x="2"/>
        <item t="default"/>
      </items>
    </pivotField>
    <pivotField axis="axisRow" compact="0" outline="0" showAll="0" sortType="ascending" numFmtId="14" defaultSubtotal="0">
      <items count="14">
        <item x="3"/>
        <item x="0"/>
        <item x="1"/>
        <item m="1" x="5"/>
        <item m="1" x="8"/>
        <item m="1" x="11"/>
        <item m="1" x="10"/>
        <item m="1" x="4"/>
        <item m="1" x="7"/>
        <item m="1" x="6"/>
        <item m="1" x="9"/>
        <item m="1" x="13"/>
        <item m="1" x="12"/>
        <item x="2"/>
      </items>
    </pivotField>
    <pivotField compact="0" outline="0" showAll="0"/>
    <pivotField compact="0" outline="0" showAll="0"/>
    <pivotField compact="0" outline="0" showAll="0"/>
    <pivotField compact="0" outline="0" showAll="0"/>
  </pivotFields>
  <rowFields count="2">
    <field x="17"/>
    <field x="16"/>
  </rowFields>
  <rowItems count="3">
    <i>
      <x v="1"/>
      <x v="11"/>
    </i>
    <i>
      <x v="2"/>
      <x v="12"/>
    </i>
    <i t="grand">
      <x/>
    </i>
  </rowItems>
  <colFields count="1">
    <field x="9"/>
  </colFields>
  <colItems count="2">
    <i>
      <x v="3"/>
    </i>
    <i t="grand">
      <x/>
    </i>
  </colItems>
  <dataFields count="1">
    <dataField name=" " fld="9" subtotal="count" baseField="0" baseItem="0"/>
  </dataField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Gender" cacheId="5"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4:B7" firstHeaderRow="1" firstDataRow="1" firstDataCol="1" rowPageCount="1" colPageCount="1"/>
  <pivotFields count="22">
    <pivotField showAll="0"/>
    <pivotField showAll="0"/>
    <pivotField showAll="0"/>
    <pivotField showAll="0"/>
    <pivotField axis="axisRow" dataField="1" showAll="0">
      <items count="4">
        <item n="Females" x="1"/>
        <item n="Males" x="0"/>
        <item x="2"/>
        <item t="default"/>
      </items>
    </pivotField>
    <pivotField showAll="0"/>
    <pivotField showAll="0"/>
    <pivotField showAll="0"/>
    <pivotField showAll="0"/>
    <pivotField axis="axisPage" showAll="0">
      <items count="5">
        <item h="1" m="1" x="2"/>
        <item m="1" x="3"/>
        <item h="1" x="1"/>
        <item x="0"/>
        <item t="default"/>
      </items>
    </pivotField>
    <pivotField showAll="0"/>
    <pivotField showAll="0"/>
    <pivotField showAll="0"/>
    <pivotField showAll="0"/>
    <pivotField showAll="0"/>
    <pivotField showAll="0"/>
    <pivotField showAll="0" numFmtId="14"/>
    <pivotField showAll="0" numFmtId="14"/>
    <pivotField showAll="0"/>
    <pivotField showAll="0"/>
    <pivotField showAll="0"/>
    <pivotField showAll="0"/>
  </pivotFields>
  <rowFields count="1">
    <field x="4"/>
  </rowFields>
  <rowItems count="3">
    <i>
      <x/>
    </i>
    <i>
      <x v="1"/>
    </i>
    <i t="grand">
      <x/>
    </i>
  </rowItems>
  <colItems count="1">
    <i/>
  </colItems>
  <pageFields count="1">
    <pageField fld="9" hier="0"/>
  </pageFields>
  <dataFields count="1">
    <dataField name="Count of gender" fld="4" subtotal="count" baseField="0" baseItem="0"/>
  </dataField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GenderbyAge" cacheId="5"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F4:G6" firstHeaderRow="1" firstDataRow="2" firstDataCol="1" rowPageCount="1" colPageCount="1"/>
  <pivotFields count="22">
    <pivotField showAll="0"/>
    <pivotField showAll="0"/>
    <pivotField showAll="0"/>
    <pivotField axis="axisRow" showAll="0">
      <items count="5">
        <item x="3"/>
        <item x="0"/>
        <item x="1"/>
        <item x="2"/>
        <item t="default"/>
      </items>
    </pivotField>
    <pivotField axis="axisCol" dataField="1" showAll="0">
      <items count="4">
        <item n="Female" x="1"/>
        <item n="Male" x="0"/>
        <item h="1" x="2"/>
        <item t="default"/>
      </items>
    </pivotField>
    <pivotField showAll="0"/>
    <pivotField showAll="0"/>
    <pivotField showAll="0"/>
    <pivotField showAll="0"/>
    <pivotField axis="axisPage" showAll="0">
      <items count="5">
        <item h="1" m="1" x="2"/>
        <item m="1" x="3"/>
        <item h="1" x="1"/>
        <item h="1" x="0"/>
        <item t="default"/>
      </items>
    </pivotField>
    <pivotField showAll="0"/>
    <pivotField showAll="0"/>
    <pivotField showAll="0"/>
    <pivotField showAll="0"/>
    <pivotField showAll="0"/>
    <pivotField showAll="0"/>
    <pivotField showAll="0" numFmtId="14"/>
    <pivotField showAll="0" numFmtId="14"/>
    <pivotField showAll="0"/>
    <pivotField showAll="0"/>
    <pivotField showAll="0"/>
    <pivotField showAll="0"/>
  </pivotFields>
  <rowFields count="1">
    <field x="3"/>
  </rowFields>
  <rowItems count="1">
    <i t="grand">
      <x/>
    </i>
  </rowItems>
  <colFields count="1">
    <field x="4"/>
  </colFields>
  <colItems count="1">
    <i t="grand">
      <x/>
    </i>
  </colItems>
  <pageFields count="1">
    <pageField fld="9" hier="0"/>
  </pageFields>
  <dataFields count="1">
    <dataField name="Count of gender" fld="4" subtotal="count" baseField="0" baseItem="0"/>
  </dataField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Age" cacheId="5"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4:C9" firstHeaderRow="1" firstDataRow="2" firstDataCol="1" rowPageCount="1" colPageCount="1"/>
  <pivotFields count="22">
    <pivotField showAll="0"/>
    <pivotField showAll="0"/>
    <pivotField showAll="0"/>
    <pivotField axis="axisRow" dataField="1" showAll="0">
      <items count="5">
        <item x="3"/>
        <item x="0"/>
        <item x="1"/>
        <item x="2"/>
        <item t="default"/>
      </items>
    </pivotField>
    <pivotField showAll="0"/>
    <pivotField showAll="0"/>
    <pivotField showAll="0"/>
    <pivotField showAll="0"/>
    <pivotField showAll="0"/>
    <pivotField axis="axisPage" showAll="0">
      <items count="5">
        <item m="1" x="2"/>
        <item h="1" m="1" x="3"/>
        <item h="1" x="1"/>
        <item x="0"/>
        <item t="default"/>
      </items>
    </pivotField>
    <pivotField showAll="0"/>
    <pivotField showAll="0"/>
    <pivotField showAll="0"/>
    <pivotField showAll="0"/>
    <pivotField showAll="0"/>
    <pivotField showAll="0"/>
    <pivotField showAll="0" numFmtId="14"/>
    <pivotField showAll="0" numFmtId="14"/>
    <pivotField showAll="0"/>
    <pivotField showAll="0"/>
    <pivotField showAll="0"/>
    <pivotField showAll="0"/>
  </pivotFields>
  <rowFields count="1">
    <field x="3"/>
  </rowFields>
  <rowItems count="4">
    <i>
      <x v="1"/>
    </i>
    <i>
      <x v="2"/>
    </i>
    <i>
      <x v="3"/>
    </i>
    <i t="grand">
      <x/>
    </i>
  </rowItems>
  <colFields count="1">
    <field x="-2"/>
  </colFields>
  <colItems count="2">
    <i>
      <x/>
    </i>
    <i i="1">
      <x v="1"/>
    </i>
  </colItems>
  <pageFields count="1">
    <pageField fld="9" hier="0"/>
  </pageFields>
  <dataFields count="2">
    <dataField name="Count of age" fld="3" subtotal="count" showDataAs="percentOfTotal" baseField="0" baseItem="0" numFmtId="10"/>
    <dataField name="Count of age2" fld="3"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2" name="DataInput" displayName="DataInput" ref="A1:V101" comment="" totalsRowShown="0">
  <autoFilter ref="A1:V101"/>
  <tableColumns count="22">
    <tableColumn id="1" name="id_number"/>
    <tableColumn id="2" name="lastname"/>
    <tableColumn id="3" name="dob"/>
    <tableColumn id="4" name="age"/>
    <tableColumn id="5" name="gender"/>
    <tableColumn id="6" name="test_location"/>
    <tableColumn id="7" name="test_location_spec"/>
    <tableColumn id="8" name="date_collected"/>
    <tableColumn id="9" name="date_result"/>
    <tableColumn id="10" name="result"/>
    <tableColumn id="11" name="hospitalized"/>
    <tableColumn id="16" name="date_hosp"/>
    <tableColumn id="12" name="intubation"/>
    <tableColumn id="13" name="transferred"/>
    <tableColumn id="14" name="died"/>
    <tableColumn id="15" name="date_death"/>
    <tableColumn id="21" name="beg_week_collected"/>
    <tableColumn id="22" name="end_week_collected"/>
    <tableColumn id="27" name="week_collected"/>
    <tableColumn id="24" name="beg_week_hosp"/>
    <tableColumn id="23" name="end_week_hosp"/>
    <tableColumn id="28" name="cou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8.xml" /><Relationship Id="rId2" Type="http://schemas.openxmlformats.org/officeDocument/2006/relationships/pivotTable" Target="../pivotTables/pivotTable9.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sheetPr codeName="Sheet14"/>
  <dimension ref="A1:A12"/>
  <sheetViews>
    <sheetView zoomScalePageLayoutView="0" workbookViewId="0" topLeftCell="A1">
      <selection activeCell="A12" sqref="A12"/>
    </sheetView>
  </sheetViews>
  <sheetFormatPr defaultColWidth="8.875" defaultRowHeight="15.75"/>
  <cols>
    <col min="1" max="1" width="175.50390625" style="0" customWidth="1"/>
  </cols>
  <sheetData>
    <row r="1" ht="15">
      <c r="A1" s="44" t="s">
        <v>71</v>
      </c>
    </row>
    <row r="2" ht="30.75">
      <c r="A2" s="45" t="s">
        <v>72</v>
      </c>
    </row>
    <row r="3" ht="15">
      <c r="A3" s="45" t="s">
        <v>108</v>
      </c>
    </row>
    <row r="4" ht="15">
      <c r="A4" s="45" t="s">
        <v>109</v>
      </c>
    </row>
    <row r="5" ht="15">
      <c r="A5" s="45" t="s">
        <v>110</v>
      </c>
    </row>
    <row r="6" ht="15">
      <c r="A6" s="45" t="s">
        <v>111</v>
      </c>
    </row>
    <row r="7" ht="15">
      <c r="A7" s="45" t="s">
        <v>112</v>
      </c>
    </row>
    <row r="8" ht="30.75">
      <c r="A8" s="62" t="s">
        <v>132</v>
      </c>
    </row>
    <row r="9" ht="30.75">
      <c r="A9" s="45" t="s">
        <v>129</v>
      </c>
    </row>
    <row r="10" ht="15">
      <c r="A10" s="45" t="s">
        <v>130</v>
      </c>
    </row>
    <row r="11" ht="15">
      <c r="A11" s="45" t="s">
        <v>131</v>
      </c>
    </row>
    <row r="12" ht="15">
      <c r="A12" s="46" t="s">
        <v>113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9"/>
  <dimension ref="A1:D7"/>
  <sheetViews>
    <sheetView zoomScalePageLayoutView="0" workbookViewId="0" topLeftCell="A1">
      <selection activeCell="A6" sqref="A6"/>
    </sheetView>
  </sheetViews>
  <sheetFormatPr defaultColWidth="10.625" defaultRowHeight="15.75"/>
  <cols>
    <col min="1" max="1" width="15.00390625" style="0" bestFit="1" customWidth="1"/>
    <col min="2" max="2" width="20.00390625" style="0" bestFit="1" customWidth="1"/>
    <col min="3" max="3" width="7.625" style="0" bestFit="1" customWidth="1"/>
    <col min="4" max="5" width="5.00390625" style="0" bestFit="1" customWidth="1"/>
    <col min="6" max="6" width="8.875" style="0" bestFit="1" customWidth="1"/>
    <col min="7" max="7" width="5.00390625" style="0" bestFit="1" customWidth="1"/>
  </cols>
  <sheetData>
    <row r="1" spans="1:3" ht="15">
      <c r="A1" s="1">
        <f ca="1">TODAY()-1</f>
        <v>44229</v>
      </c>
      <c r="B1" s="1">
        <f ca="1">TODAY()-7</f>
        <v>44223</v>
      </c>
      <c r="C1" s="1">
        <f ca="1">TODAY()-14</f>
        <v>44216</v>
      </c>
    </row>
    <row r="3" spans="1:3" ht="15">
      <c r="A3" s="3" t="s">
        <v>32</v>
      </c>
      <c r="C3" s="3" t="s">
        <v>8</v>
      </c>
    </row>
    <row r="4" spans="1:4" ht="15">
      <c r="A4" s="3" t="s">
        <v>100</v>
      </c>
      <c r="B4" s="3" t="s">
        <v>99</v>
      </c>
      <c r="C4" t="s">
        <v>26</v>
      </c>
      <c r="D4" t="s">
        <v>31</v>
      </c>
    </row>
    <row r="5" spans="1:4" ht="15">
      <c r="A5" s="1" t="s">
        <v>117</v>
      </c>
      <c r="B5" s="1" t="s">
        <v>118</v>
      </c>
      <c r="C5" s="2">
        <v>1</v>
      </c>
      <c r="D5" s="2">
        <v>1</v>
      </c>
    </row>
    <row r="6" spans="1:4" ht="15">
      <c r="A6" s="1" t="s">
        <v>119</v>
      </c>
      <c r="B6" s="1" t="s">
        <v>120</v>
      </c>
      <c r="C6" s="2">
        <v>2</v>
      </c>
      <c r="D6" s="2">
        <v>2</v>
      </c>
    </row>
    <row r="7" spans="1:4" ht="15">
      <c r="A7" s="1" t="s">
        <v>31</v>
      </c>
      <c r="C7" s="2">
        <v>3</v>
      </c>
      <c r="D7" s="2">
        <v>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0"/>
  <dimension ref="A1:B7"/>
  <sheetViews>
    <sheetView zoomScalePageLayoutView="0" workbookViewId="0" topLeftCell="A1">
      <selection activeCell="A5" sqref="A5"/>
    </sheetView>
  </sheetViews>
  <sheetFormatPr defaultColWidth="10.625" defaultRowHeight="15.75"/>
  <cols>
    <col min="1" max="1" width="12.25390625" style="0" bestFit="1" customWidth="1"/>
    <col min="2" max="2" width="16.125" style="0" bestFit="1" customWidth="1"/>
  </cols>
  <sheetData>
    <row r="1" spans="1:2" ht="15">
      <c r="A1" s="1">
        <f ca="1">TODAY()-1</f>
        <v>44229</v>
      </c>
      <c r="B1" s="1">
        <f ca="1">TODAY()-7</f>
        <v>44223</v>
      </c>
    </row>
    <row r="2" spans="1:2" ht="15">
      <c r="A2" s="3" t="s">
        <v>8</v>
      </c>
      <c r="B2" t="s">
        <v>107</v>
      </c>
    </row>
    <row r="4" spans="1:2" ht="15">
      <c r="A4" s="3" t="s">
        <v>46</v>
      </c>
      <c r="B4" t="s">
        <v>48</v>
      </c>
    </row>
    <row r="5" spans="1:2" ht="15">
      <c r="A5" s="4" t="s">
        <v>121</v>
      </c>
      <c r="B5" s="2">
        <v>1</v>
      </c>
    </row>
    <row r="6" spans="1:2" ht="15">
      <c r="A6" s="4" t="s">
        <v>122</v>
      </c>
      <c r="B6" s="2">
        <v>2</v>
      </c>
    </row>
    <row r="7" spans="1:2" ht="15">
      <c r="A7" s="4" t="s">
        <v>24</v>
      </c>
      <c r="B7" s="2">
        <v>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1"/>
  <dimension ref="A1:G9"/>
  <sheetViews>
    <sheetView zoomScalePageLayoutView="0" workbookViewId="0" topLeftCell="A1">
      <selection activeCell="B5" sqref="B5"/>
    </sheetView>
  </sheetViews>
  <sheetFormatPr defaultColWidth="10.625" defaultRowHeight="15.75"/>
  <cols>
    <col min="1" max="1" width="12.25390625" style="0" bestFit="1" customWidth="1"/>
    <col min="2" max="2" width="16.125" style="0" bestFit="1" customWidth="1"/>
    <col min="3" max="3" width="12.25390625" style="0" bestFit="1" customWidth="1"/>
    <col min="4" max="4" width="10.50390625" style="0" bestFit="1" customWidth="1"/>
    <col min="5" max="5" width="10.625" style="0" customWidth="1"/>
    <col min="6" max="6" width="14.25390625" style="0" bestFit="1" customWidth="1"/>
    <col min="7" max="7" width="16.125" style="0" bestFit="1" customWidth="1"/>
    <col min="8" max="8" width="5.00390625" style="0" bestFit="1" customWidth="1"/>
    <col min="9" max="9" width="10.50390625" style="0" bestFit="1" customWidth="1"/>
  </cols>
  <sheetData>
    <row r="1" spans="1:2" ht="15">
      <c r="A1" s="1">
        <f ca="1">TODAY()-1</f>
        <v>44229</v>
      </c>
      <c r="B1" s="1">
        <f ca="1">TODAY()-7</f>
        <v>44223</v>
      </c>
    </row>
    <row r="2" spans="1:7" ht="15">
      <c r="A2" s="3" t="s">
        <v>8</v>
      </c>
      <c r="B2" t="s">
        <v>107</v>
      </c>
      <c r="F2" s="3" t="s">
        <v>8</v>
      </c>
      <c r="G2" t="s">
        <v>107</v>
      </c>
    </row>
    <row r="4" spans="2:7" ht="15">
      <c r="B4" s="3" t="s">
        <v>128</v>
      </c>
      <c r="F4" s="3" t="s">
        <v>48</v>
      </c>
      <c r="G4" s="3" t="s">
        <v>29</v>
      </c>
    </row>
    <row r="5" spans="1:7" ht="15">
      <c r="A5" s="3" t="s">
        <v>46</v>
      </c>
      <c r="B5" t="s">
        <v>57</v>
      </c>
      <c r="C5" t="s">
        <v>101</v>
      </c>
      <c r="F5" s="3" t="s">
        <v>46</v>
      </c>
      <c r="G5" t="s">
        <v>24</v>
      </c>
    </row>
    <row r="6" spans="1:7" ht="15">
      <c r="A6" s="4">
        <v>30</v>
      </c>
      <c r="B6" s="8">
        <v>0.3333333333333333</v>
      </c>
      <c r="C6" s="2">
        <v>1</v>
      </c>
      <c r="F6" s="4" t="s">
        <v>24</v>
      </c>
      <c r="G6" s="2"/>
    </row>
    <row r="7" spans="1:3" ht="15">
      <c r="A7" s="4">
        <v>40</v>
      </c>
      <c r="B7" s="8">
        <v>0.3333333333333333</v>
      </c>
      <c r="C7" s="2">
        <v>1</v>
      </c>
    </row>
    <row r="8" spans="1:3" ht="15">
      <c r="A8" s="4">
        <v>50</v>
      </c>
      <c r="B8" s="8">
        <v>0.3333333333333333</v>
      </c>
      <c r="C8" s="2">
        <v>1</v>
      </c>
    </row>
    <row r="9" spans="1:3" ht="15">
      <c r="A9" s="4" t="s">
        <v>24</v>
      </c>
      <c r="B9" s="8">
        <v>1</v>
      </c>
      <c r="C9" s="2">
        <v>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2"/>
  <dimension ref="A3:B6"/>
  <sheetViews>
    <sheetView zoomScalePageLayoutView="0" workbookViewId="0" topLeftCell="A1">
      <selection activeCell="D9" sqref="D9"/>
    </sheetView>
  </sheetViews>
  <sheetFormatPr defaultColWidth="10.625" defaultRowHeight="15.75"/>
  <cols>
    <col min="1" max="1" width="12.25390625" style="0" bestFit="1" customWidth="1"/>
    <col min="2" max="2" width="15.125" style="0" bestFit="1" customWidth="1"/>
    <col min="3" max="3" width="31.00390625" style="0" bestFit="1" customWidth="1"/>
    <col min="4" max="4" width="28.875" style="0" bestFit="1" customWidth="1"/>
  </cols>
  <sheetData>
    <row r="3" ht="15">
      <c r="B3" s="3" t="s">
        <v>29</v>
      </c>
    </row>
    <row r="5" ht="15">
      <c r="A5" s="3" t="s">
        <v>46</v>
      </c>
    </row>
    <row r="6" ht="15">
      <c r="A6" s="4" t="s">
        <v>24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5"/>
  <dimension ref="A2:M103"/>
  <sheetViews>
    <sheetView zoomScalePageLayoutView="0" workbookViewId="0" topLeftCell="A1">
      <selection activeCell="A2" sqref="A2"/>
    </sheetView>
  </sheetViews>
  <sheetFormatPr defaultColWidth="8.875" defaultRowHeight="15.75"/>
  <cols>
    <col min="1" max="1" width="10.625" style="54" customWidth="1"/>
    <col min="2" max="2" width="2.50390625" style="54" customWidth="1"/>
    <col min="3" max="3" width="10.625" style="54" customWidth="1"/>
    <col min="4" max="4" width="2.50390625" style="54" customWidth="1"/>
    <col min="5" max="5" width="10.625" style="54" customWidth="1"/>
    <col min="6" max="6" width="2.50390625" style="54" customWidth="1"/>
    <col min="7" max="7" width="10.625" style="54" customWidth="1"/>
    <col min="8" max="8" width="2.50390625" style="54" customWidth="1"/>
    <col min="9" max="9" width="10.625" style="54" customWidth="1"/>
    <col min="10" max="10" width="2.50390625" style="54" customWidth="1"/>
    <col min="11" max="11" width="10.625" style="54" customWidth="1"/>
    <col min="12" max="12" width="2.50390625" style="54" customWidth="1"/>
    <col min="13" max="13" width="10.625" style="54" customWidth="1"/>
  </cols>
  <sheetData>
    <row r="2" spans="1:13" ht="15">
      <c r="A2" s="56" t="s">
        <v>66</v>
      </c>
      <c r="C2" s="56" t="s">
        <v>65</v>
      </c>
      <c r="E2" s="56" t="s">
        <v>64</v>
      </c>
      <c r="G2" s="56" t="s">
        <v>58</v>
      </c>
      <c r="I2" s="56" t="s">
        <v>61</v>
      </c>
      <c r="K2" s="56" t="s">
        <v>62</v>
      </c>
      <c r="M2" s="56" t="s">
        <v>63</v>
      </c>
    </row>
    <row r="3" spans="1:13" ht="15">
      <c r="A3" s="55">
        <v>0</v>
      </c>
      <c r="C3" s="55" t="s">
        <v>59</v>
      </c>
      <c r="E3" s="55" t="s">
        <v>25</v>
      </c>
      <c r="G3" s="55" t="s">
        <v>44</v>
      </c>
      <c r="I3" s="55" t="s">
        <v>44</v>
      </c>
      <c r="K3" s="55" t="s">
        <v>44</v>
      </c>
      <c r="M3" s="55" t="s">
        <v>44</v>
      </c>
    </row>
    <row r="4" spans="1:13" ht="15">
      <c r="A4" s="55">
        <v>1</v>
      </c>
      <c r="C4" s="55" t="s">
        <v>60</v>
      </c>
      <c r="E4" s="55" t="s">
        <v>27</v>
      </c>
      <c r="G4" s="55" t="s">
        <v>43</v>
      </c>
      <c r="I4" s="55" t="s">
        <v>43</v>
      </c>
      <c r="K4" s="55" t="s">
        <v>43</v>
      </c>
      <c r="M4" s="55" t="s">
        <v>43</v>
      </c>
    </row>
    <row r="5" spans="1:5" ht="15">
      <c r="A5" s="55">
        <v>2</v>
      </c>
      <c r="E5" s="55" t="s">
        <v>26</v>
      </c>
    </row>
    <row r="6" spans="1:5" ht="15">
      <c r="A6" s="55">
        <v>3</v>
      </c>
      <c r="E6" s="55" t="s">
        <v>30</v>
      </c>
    </row>
    <row r="7" ht="15">
      <c r="A7" s="55">
        <v>4</v>
      </c>
    </row>
    <row r="8" ht="15">
      <c r="A8" s="55">
        <v>5</v>
      </c>
    </row>
    <row r="9" ht="15">
      <c r="A9" s="55">
        <v>6</v>
      </c>
    </row>
    <row r="10" ht="15">
      <c r="A10" s="55">
        <v>7</v>
      </c>
    </row>
    <row r="11" ht="15">
      <c r="A11" s="55">
        <v>8</v>
      </c>
    </row>
    <row r="12" ht="15">
      <c r="A12" s="55">
        <v>9</v>
      </c>
    </row>
    <row r="13" ht="15">
      <c r="A13" s="55">
        <v>10</v>
      </c>
    </row>
    <row r="14" ht="15">
      <c r="A14" s="55">
        <v>11</v>
      </c>
    </row>
    <row r="15" ht="15">
      <c r="A15" s="55">
        <v>12</v>
      </c>
    </row>
    <row r="16" ht="15">
      <c r="A16" s="55">
        <v>13</v>
      </c>
    </row>
    <row r="17" ht="15">
      <c r="A17" s="55">
        <v>14</v>
      </c>
    </row>
    <row r="18" ht="15">
      <c r="A18" s="55">
        <v>15</v>
      </c>
    </row>
    <row r="19" ht="15">
      <c r="A19" s="55">
        <v>16</v>
      </c>
    </row>
    <row r="20" ht="15">
      <c r="A20" s="55">
        <v>17</v>
      </c>
    </row>
    <row r="21" ht="15">
      <c r="A21" s="55">
        <v>18</v>
      </c>
    </row>
    <row r="22" ht="15">
      <c r="A22" s="55">
        <v>19</v>
      </c>
    </row>
    <row r="23" ht="15">
      <c r="A23" s="55">
        <v>20</v>
      </c>
    </row>
    <row r="24" ht="15">
      <c r="A24" s="55">
        <v>21</v>
      </c>
    </row>
    <row r="25" ht="15">
      <c r="A25" s="55">
        <v>22</v>
      </c>
    </row>
    <row r="26" ht="15">
      <c r="A26" s="55">
        <v>23</v>
      </c>
    </row>
    <row r="27" ht="15">
      <c r="A27" s="55">
        <v>24</v>
      </c>
    </row>
    <row r="28" ht="15">
      <c r="A28" s="55">
        <v>25</v>
      </c>
    </row>
    <row r="29" ht="15">
      <c r="A29" s="55">
        <v>26</v>
      </c>
    </row>
    <row r="30" ht="15">
      <c r="A30" s="55">
        <v>27</v>
      </c>
    </row>
    <row r="31" ht="15">
      <c r="A31" s="55">
        <v>28</v>
      </c>
    </row>
    <row r="32" ht="15">
      <c r="A32" s="55">
        <v>29</v>
      </c>
    </row>
    <row r="33" ht="15">
      <c r="A33" s="55">
        <v>30</v>
      </c>
    </row>
    <row r="34" ht="15">
      <c r="A34" s="55">
        <v>31</v>
      </c>
    </row>
    <row r="35" ht="15">
      <c r="A35" s="55">
        <v>32</v>
      </c>
    </row>
    <row r="36" ht="15">
      <c r="A36" s="55">
        <v>33</v>
      </c>
    </row>
    <row r="37" ht="15">
      <c r="A37" s="55">
        <v>34</v>
      </c>
    </row>
    <row r="38" ht="15">
      <c r="A38" s="55">
        <v>35</v>
      </c>
    </row>
    <row r="39" ht="15">
      <c r="A39" s="55">
        <v>36</v>
      </c>
    </row>
    <row r="40" ht="15">
      <c r="A40" s="55">
        <v>37</v>
      </c>
    </row>
    <row r="41" ht="15">
      <c r="A41" s="55">
        <v>38</v>
      </c>
    </row>
    <row r="42" ht="15">
      <c r="A42" s="55">
        <v>39</v>
      </c>
    </row>
    <row r="43" ht="15">
      <c r="A43" s="55">
        <v>40</v>
      </c>
    </row>
    <row r="44" ht="15">
      <c r="A44" s="55">
        <v>41</v>
      </c>
    </row>
    <row r="45" ht="15">
      <c r="A45" s="55">
        <v>42</v>
      </c>
    </row>
    <row r="46" ht="15">
      <c r="A46" s="55">
        <v>43</v>
      </c>
    </row>
    <row r="47" ht="15">
      <c r="A47" s="55">
        <v>44</v>
      </c>
    </row>
    <row r="48" ht="15">
      <c r="A48" s="55">
        <v>45</v>
      </c>
    </row>
    <row r="49" ht="15">
      <c r="A49" s="55">
        <v>46</v>
      </c>
    </row>
    <row r="50" ht="15">
      <c r="A50" s="55">
        <v>47</v>
      </c>
    </row>
    <row r="51" ht="15">
      <c r="A51" s="55">
        <v>48</v>
      </c>
    </row>
    <row r="52" ht="15">
      <c r="A52" s="55">
        <v>49</v>
      </c>
    </row>
    <row r="53" ht="15">
      <c r="A53" s="55">
        <v>50</v>
      </c>
    </row>
    <row r="54" ht="15">
      <c r="A54" s="55">
        <v>51</v>
      </c>
    </row>
    <row r="55" ht="15">
      <c r="A55" s="55">
        <v>52</v>
      </c>
    </row>
    <row r="56" ht="15">
      <c r="A56" s="55">
        <v>53</v>
      </c>
    </row>
    <row r="57" ht="15">
      <c r="A57" s="55">
        <v>54</v>
      </c>
    </row>
    <row r="58" ht="15">
      <c r="A58" s="55">
        <v>55</v>
      </c>
    </row>
    <row r="59" ht="15">
      <c r="A59" s="55">
        <v>56</v>
      </c>
    </row>
    <row r="60" ht="15">
      <c r="A60" s="55">
        <v>57</v>
      </c>
    </row>
    <row r="61" ht="15">
      <c r="A61" s="55">
        <v>58</v>
      </c>
    </row>
    <row r="62" ht="15">
      <c r="A62" s="55">
        <v>59</v>
      </c>
    </row>
    <row r="63" ht="15">
      <c r="A63" s="55">
        <v>60</v>
      </c>
    </row>
    <row r="64" ht="15">
      <c r="A64" s="55">
        <v>61</v>
      </c>
    </row>
    <row r="65" ht="15">
      <c r="A65" s="55">
        <v>62</v>
      </c>
    </row>
    <row r="66" ht="15">
      <c r="A66" s="55">
        <v>63</v>
      </c>
    </row>
    <row r="67" ht="15">
      <c r="A67" s="55">
        <v>64</v>
      </c>
    </row>
    <row r="68" ht="15">
      <c r="A68" s="55">
        <v>65</v>
      </c>
    </row>
    <row r="69" ht="15">
      <c r="A69" s="55">
        <v>66</v>
      </c>
    </row>
    <row r="70" ht="15">
      <c r="A70" s="55">
        <v>67</v>
      </c>
    </row>
    <row r="71" ht="15">
      <c r="A71" s="55">
        <v>68</v>
      </c>
    </row>
    <row r="72" ht="15">
      <c r="A72" s="55">
        <v>69</v>
      </c>
    </row>
    <row r="73" ht="15">
      <c r="A73" s="55">
        <v>70</v>
      </c>
    </row>
    <row r="74" ht="15">
      <c r="A74" s="55">
        <v>71</v>
      </c>
    </row>
    <row r="75" ht="15">
      <c r="A75" s="55">
        <v>72</v>
      </c>
    </row>
    <row r="76" ht="15">
      <c r="A76" s="55">
        <v>73</v>
      </c>
    </row>
    <row r="77" ht="15">
      <c r="A77" s="55">
        <v>74</v>
      </c>
    </row>
    <row r="78" ht="15">
      <c r="A78" s="55">
        <v>75</v>
      </c>
    </row>
    <row r="79" ht="15">
      <c r="A79" s="55">
        <v>76</v>
      </c>
    </row>
    <row r="80" ht="15">
      <c r="A80" s="55">
        <v>77</v>
      </c>
    </row>
    <row r="81" ht="15">
      <c r="A81" s="55">
        <v>78</v>
      </c>
    </row>
    <row r="82" ht="15">
      <c r="A82" s="55">
        <v>79</v>
      </c>
    </row>
    <row r="83" ht="15">
      <c r="A83" s="55">
        <v>80</v>
      </c>
    </row>
    <row r="84" ht="15">
      <c r="A84" s="55">
        <v>81</v>
      </c>
    </row>
    <row r="85" ht="15">
      <c r="A85" s="55">
        <v>82</v>
      </c>
    </row>
    <row r="86" ht="15">
      <c r="A86" s="55">
        <v>83</v>
      </c>
    </row>
    <row r="87" ht="15">
      <c r="A87" s="55">
        <v>84</v>
      </c>
    </row>
    <row r="88" ht="15">
      <c r="A88" s="55">
        <v>85</v>
      </c>
    </row>
    <row r="89" ht="15">
      <c r="A89" s="55">
        <v>86</v>
      </c>
    </row>
    <row r="90" ht="15">
      <c r="A90" s="55">
        <v>87</v>
      </c>
    </row>
    <row r="91" ht="15">
      <c r="A91" s="55">
        <v>88</v>
      </c>
    </row>
    <row r="92" ht="15">
      <c r="A92" s="55">
        <v>89</v>
      </c>
    </row>
    <row r="93" ht="15">
      <c r="A93" s="55">
        <v>90</v>
      </c>
    </row>
    <row r="94" ht="15">
      <c r="A94" s="55">
        <v>91</v>
      </c>
    </row>
    <row r="95" ht="15">
      <c r="A95" s="55">
        <v>92</v>
      </c>
    </row>
    <row r="96" ht="15">
      <c r="A96" s="55">
        <v>93</v>
      </c>
    </row>
    <row r="97" ht="15">
      <c r="A97" s="55">
        <v>94</v>
      </c>
    </row>
    <row r="98" ht="15">
      <c r="A98" s="55">
        <v>95</v>
      </c>
    </row>
    <row r="99" ht="15">
      <c r="A99" s="55">
        <v>96</v>
      </c>
    </row>
    <row r="100" ht="15">
      <c r="A100" s="55">
        <v>97</v>
      </c>
    </row>
    <row r="101" ht="15">
      <c r="A101" s="55">
        <v>98</v>
      </c>
    </row>
    <row r="102" ht="15">
      <c r="A102" s="55">
        <v>99</v>
      </c>
    </row>
    <row r="103" ht="15">
      <c r="A103" s="55">
        <v>100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J38"/>
  <sheetViews>
    <sheetView tabSelected="1" zoomScale="50" zoomScaleNormal="50" zoomScalePageLayoutView="0" workbookViewId="0" topLeftCell="A1">
      <selection activeCell="B17" sqref="B17"/>
    </sheetView>
  </sheetViews>
  <sheetFormatPr defaultColWidth="8.875" defaultRowHeight="15.75"/>
  <cols>
    <col min="1" max="1" width="2.50390625" style="21" customWidth="1"/>
    <col min="2" max="2" width="47.875" style="21" bestFit="1" customWidth="1"/>
    <col min="3" max="3" width="20.50390625" style="21" customWidth="1"/>
    <col min="4" max="4" width="2.50390625" style="21" customWidth="1"/>
    <col min="5" max="5" width="110.50390625" style="21" customWidth="1"/>
    <col min="6" max="6" width="2.50390625" style="21" customWidth="1"/>
    <col min="7" max="7" width="90.50390625" style="21" customWidth="1"/>
    <col min="8" max="8" width="2.50390625" style="21" customWidth="1"/>
    <col min="9" max="9" width="17.50390625" style="21" customWidth="1"/>
    <col min="10" max="10" width="2.50390625" style="21" customWidth="1"/>
    <col min="11" max="11" width="37.50390625" style="21" customWidth="1"/>
    <col min="12" max="12" width="1.4921875" style="21" customWidth="1"/>
    <col min="13" max="13" width="37.50390625" style="21" customWidth="1"/>
    <col min="14" max="14" width="1.4921875" style="21" customWidth="1"/>
    <col min="15" max="16384" width="8.875" style="21" customWidth="1"/>
  </cols>
  <sheetData>
    <row r="1" spans="1:10" ht="15" customHeight="1">
      <c r="A1" s="12"/>
      <c r="B1" s="13"/>
      <c r="C1" s="13"/>
      <c r="D1" s="13"/>
      <c r="E1" s="13"/>
      <c r="F1" s="13"/>
      <c r="G1" s="13"/>
      <c r="H1" s="13"/>
      <c r="I1" s="13"/>
      <c r="J1" s="14"/>
    </row>
    <row r="2" spans="1:10" ht="30" customHeight="1">
      <c r="A2" s="15"/>
      <c r="B2" s="70"/>
      <c r="C2" s="70"/>
      <c r="D2" s="63"/>
      <c r="E2" s="71" t="s">
        <v>69</v>
      </c>
      <c r="F2" s="63"/>
      <c r="G2" s="10" t="s">
        <v>98</v>
      </c>
      <c r="H2" s="57"/>
      <c r="I2" s="58"/>
      <c r="J2" s="16"/>
    </row>
    <row r="3" spans="1:10" ht="30" customHeight="1">
      <c r="A3" s="15"/>
      <c r="B3" s="70"/>
      <c r="C3" s="70"/>
      <c r="D3" s="63"/>
      <c r="E3" s="71"/>
      <c r="F3" s="63"/>
      <c r="G3" s="10">
        <v>11000</v>
      </c>
      <c r="H3" s="57"/>
      <c r="I3" s="58"/>
      <c r="J3" s="16"/>
    </row>
    <row r="4" spans="1:10" ht="15" customHeight="1">
      <c r="A4" s="15"/>
      <c r="B4" s="11"/>
      <c r="C4" s="11"/>
      <c r="D4" s="11"/>
      <c r="E4" s="11"/>
      <c r="F4" s="11"/>
      <c r="G4" s="11"/>
      <c r="H4" s="11"/>
      <c r="I4" s="11"/>
      <c r="J4" s="16"/>
    </row>
    <row r="5" spans="1:10" ht="49.5" customHeight="1" thickBot="1">
      <c r="A5" s="15"/>
      <c r="B5" s="64" t="s">
        <v>37</v>
      </c>
      <c r="C5" s="65"/>
      <c r="D5" s="11"/>
      <c r="E5" s="17"/>
      <c r="F5" s="11"/>
      <c r="G5" s="11"/>
      <c r="H5" s="11"/>
      <c r="I5" s="11"/>
      <c r="J5" s="16"/>
    </row>
    <row r="6" spans="1:10" ht="15" customHeight="1" thickTop="1">
      <c r="A6" s="15"/>
      <c r="B6" s="22"/>
      <c r="C6" s="23"/>
      <c r="D6" s="11"/>
      <c r="E6" s="11"/>
      <c r="F6" s="11"/>
      <c r="G6" s="11"/>
      <c r="H6" s="11"/>
      <c r="I6" s="11"/>
      <c r="J6" s="16"/>
    </row>
    <row r="7" spans="1:10" ht="49.5" customHeight="1">
      <c r="A7" s="15"/>
      <c r="B7" s="24" t="s">
        <v>36</v>
      </c>
      <c r="C7" s="25">
        <f>GETPIVOTDATA("result",TypesTestsDatePT!$A$3,"result","Positive")</f>
        <v>3</v>
      </c>
      <c r="D7" s="11"/>
      <c r="E7" s="11"/>
      <c r="F7" s="11"/>
      <c r="G7" s="11"/>
      <c r="H7" s="11"/>
      <c r="I7" s="11"/>
      <c r="J7" s="16"/>
    </row>
    <row r="8" spans="1:10" ht="15" customHeight="1">
      <c r="A8" s="15"/>
      <c r="B8" s="26"/>
      <c r="C8" s="25"/>
      <c r="D8" s="11"/>
      <c r="E8" s="11"/>
      <c r="F8" s="11"/>
      <c r="G8" s="11"/>
      <c r="H8" s="11"/>
      <c r="I8" s="11"/>
      <c r="J8" s="16"/>
    </row>
    <row r="9" spans="1:10" ht="49.5" customHeight="1">
      <c r="A9" s="15"/>
      <c r="B9" s="24" t="s">
        <v>67</v>
      </c>
      <c r="C9" s="25">
        <f ca="1">_xlfn.COUNTIFS('Data input'!$J$2:$J$101,"Positive",'Data input'!$H$2:$H$101,"&lt;"&amp;TODAY(),'Data input'!$H$2:$H$101,"&gt;="&amp;TODAY()-7)</f>
        <v>0</v>
      </c>
      <c r="D9" s="11"/>
      <c r="E9" s="11"/>
      <c r="F9" s="11"/>
      <c r="G9" s="11"/>
      <c r="H9" s="11"/>
      <c r="I9" s="11"/>
      <c r="J9" s="16"/>
    </row>
    <row r="10" spans="1:10" ht="15" customHeight="1">
      <c r="A10" s="15"/>
      <c r="B10" s="24"/>
      <c r="C10" s="25"/>
      <c r="D10" s="11"/>
      <c r="E10" s="11"/>
      <c r="F10" s="11"/>
      <c r="G10" s="11"/>
      <c r="H10" s="11"/>
      <c r="I10" s="11"/>
      <c r="J10" s="16"/>
    </row>
    <row r="11" spans="1:10" ht="49.5" customHeight="1">
      <c r="A11" s="15"/>
      <c r="B11" s="24" t="s">
        <v>135</v>
      </c>
      <c r="C11" s="25">
        <f ca="1">_xlfn.COUNTIFS('Data input'!$J$2:$J$101,"Positive",'Data input'!$H$2:$H$101,"&lt;"&amp;TODAY(),'Data input'!$H$2:$H$101,"&gt;="&amp;TODAY()-14)</f>
        <v>0</v>
      </c>
      <c r="D11" s="11"/>
      <c r="E11" s="11"/>
      <c r="F11" s="11"/>
      <c r="G11" s="11"/>
      <c r="H11" s="11"/>
      <c r="I11" s="11"/>
      <c r="J11" s="16"/>
    </row>
    <row r="12" spans="1:10" ht="15" customHeight="1">
      <c r="A12" s="15"/>
      <c r="B12" s="24"/>
      <c r="C12" s="25"/>
      <c r="D12" s="11"/>
      <c r="E12" s="11"/>
      <c r="F12" s="11"/>
      <c r="G12" s="11"/>
      <c r="H12" s="11"/>
      <c r="I12" s="11"/>
      <c r="J12" s="16"/>
    </row>
    <row r="13" spans="1:10" ht="49.5" customHeight="1">
      <c r="A13" s="15"/>
      <c r="B13" s="24" t="s">
        <v>39</v>
      </c>
      <c r="C13" s="27">
        <f>100000*C7/G3</f>
        <v>27.272727272727273</v>
      </c>
      <c r="D13" s="11"/>
      <c r="E13" s="11"/>
      <c r="F13" s="11"/>
      <c r="G13" s="11"/>
      <c r="H13" s="11"/>
      <c r="I13" s="11"/>
      <c r="J13" s="16"/>
    </row>
    <row r="14" spans="1:10" ht="15" customHeight="1">
      <c r="A14" s="15"/>
      <c r="B14" s="26"/>
      <c r="C14" s="25"/>
      <c r="D14" s="11"/>
      <c r="E14" s="11"/>
      <c r="F14" s="11"/>
      <c r="G14" s="11"/>
      <c r="H14" s="11"/>
      <c r="I14" s="11"/>
      <c r="J14" s="16"/>
    </row>
    <row r="15" spans="1:10" ht="49.5" customHeight="1">
      <c r="A15" s="15"/>
      <c r="B15" s="24" t="s">
        <v>136</v>
      </c>
      <c r="C15" s="27">
        <f>100000*C9/G3</f>
        <v>0</v>
      </c>
      <c r="D15" s="11"/>
      <c r="E15" s="11"/>
      <c r="F15" s="11"/>
      <c r="G15" s="11"/>
      <c r="H15" s="11"/>
      <c r="I15" s="11"/>
      <c r="J15" s="16"/>
    </row>
    <row r="16" spans="1:10" ht="15" customHeight="1">
      <c r="A16" s="15"/>
      <c r="B16" s="24"/>
      <c r="C16" s="27"/>
      <c r="D16" s="11"/>
      <c r="E16" s="11"/>
      <c r="F16" s="11"/>
      <c r="G16" s="11"/>
      <c r="H16" s="11"/>
      <c r="I16" s="11"/>
      <c r="J16" s="16"/>
    </row>
    <row r="17" spans="1:10" ht="49.5" customHeight="1">
      <c r="A17" s="15"/>
      <c r="B17" s="24" t="s">
        <v>137</v>
      </c>
      <c r="C17" s="27">
        <f>100000*C11/G3</f>
        <v>0</v>
      </c>
      <c r="D17" s="11"/>
      <c r="E17" s="11"/>
      <c r="F17" s="11"/>
      <c r="G17" s="11"/>
      <c r="H17" s="11"/>
      <c r="I17" s="11"/>
      <c r="J17" s="16"/>
    </row>
    <row r="18" spans="1:10" ht="15" customHeight="1">
      <c r="A18" s="15"/>
      <c r="B18" s="11"/>
      <c r="C18" s="11"/>
      <c r="D18" s="11"/>
      <c r="E18" s="11"/>
      <c r="F18" s="11"/>
      <c r="G18" s="11"/>
      <c r="H18" s="11"/>
      <c r="I18" s="11"/>
      <c r="J18" s="16"/>
    </row>
    <row r="19" spans="1:10" ht="49.5" customHeight="1" thickBot="1">
      <c r="A19" s="15"/>
      <c r="B19" s="66" t="s">
        <v>38</v>
      </c>
      <c r="C19" s="67"/>
      <c r="D19" s="11"/>
      <c r="E19" s="11"/>
      <c r="F19" s="11"/>
      <c r="G19" s="11"/>
      <c r="H19" s="11"/>
      <c r="I19" s="11"/>
      <c r="J19" s="16"/>
    </row>
    <row r="20" spans="1:10" ht="15" customHeight="1" thickTop="1">
      <c r="A20" s="15"/>
      <c r="B20" s="28"/>
      <c r="C20" s="29"/>
      <c r="D20" s="11"/>
      <c r="E20" s="11"/>
      <c r="F20" s="11"/>
      <c r="G20" s="11"/>
      <c r="H20" s="11"/>
      <c r="I20" s="11"/>
      <c r="J20" s="16"/>
    </row>
    <row r="21" spans="1:10" ht="49.5" customHeight="1">
      <c r="A21" s="15"/>
      <c r="B21" s="30" t="s">
        <v>40</v>
      </c>
      <c r="C21" s="31">
        <f>GETPIVOTDATA("result",TotalTestsPT!$A$3)</f>
        <v>3</v>
      </c>
      <c r="D21" s="11"/>
      <c r="E21" s="11"/>
      <c r="F21" s="11"/>
      <c r="G21" s="11"/>
      <c r="H21" s="11"/>
      <c r="I21" s="11"/>
      <c r="J21" s="16"/>
    </row>
    <row r="22" spans="1:10" ht="15" customHeight="1">
      <c r="A22" s="15"/>
      <c r="B22" s="32"/>
      <c r="C22" s="31"/>
      <c r="D22" s="11"/>
      <c r="E22" s="11"/>
      <c r="F22" s="11"/>
      <c r="G22" s="11"/>
      <c r="H22" s="11"/>
      <c r="I22" s="11"/>
      <c r="J22" s="16"/>
    </row>
    <row r="23" spans="1:10" ht="49.5" customHeight="1">
      <c r="A23" s="15"/>
      <c r="B23" s="30" t="s">
        <v>70</v>
      </c>
      <c r="C23" s="31">
        <f ca="1">_xlfn.COUNTIFS('Data input'!$H$2:$H$101,"&lt;"&amp;TODAY(),'Data input'!$H$2:$H$101,"&gt;="&amp;TODAY()-7)</f>
        <v>0</v>
      </c>
      <c r="D23" s="11"/>
      <c r="E23" s="11"/>
      <c r="F23" s="11"/>
      <c r="G23" s="11"/>
      <c r="H23" s="11"/>
      <c r="I23" s="11"/>
      <c r="J23" s="16"/>
    </row>
    <row r="24" spans="1:10" ht="15" customHeight="1">
      <c r="A24" s="15"/>
      <c r="B24" s="32"/>
      <c r="C24" s="31"/>
      <c r="D24" s="11"/>
      <c r="E24" s="11"/>
      <c r="F24" s="11"/>
      <c r="G24" s="11"/>
      <c r="H24" s="11"/>
      <c r="I24" s="11"/>
      <c r="J24" s="16"/>
    </row>
    <row r="25" spans="1:10" ht="49.5" customHeight="1">
      <c r="A25" s="15"/>
      <c r="B25" s="30" t="s">
        <v>133</v>
      </c>
      <c r="C25" s="33">
        <f ca="1">_xlfn.IFERROR(_xlfn.COUNTIFS('Data input'!$J$2:$J$101,"Positive",'Data input'!$H$2:$H$101,"&lt;"&amp;TODAY(),'Data input'!$H$2:$H$101,"&gt;="&amp;TODAY()-7)/(_xlfn.COUNTIFS('Data input'!$J$2:$J$101,"Positive",'Data input'!$H$2:$H$101,"&lt;"&amp;TODAY(),'Data input'!$H$2:$H$101,"&gt;="&amp;TODAY()-7)+_xlfn.COUNTIFS('Data input'!$J$2:$J$101,"Negative",'Data input'!$H$2:$H$101,"&lt;"&amp;TODAY(),'Data input'!$H$2:$H$101,"&gt;="&amp;TODAY()-7)),0)</f>
        <v>0</v>
      </c>
      <c r="D25" s="11"/>
      <c r="E25" s="11"/>
      <c r="F25" s="11"/>
      <c r="G25" s="11"/>
      <c r="H25" s="11"/>
      <c r="I25" s="11"/>
      <c r="J25" s="16"/>
    </row>
    <row r="26" spans="1:10" ht="15" customHeight="1">
      <c r="A26" s="15"/>
      <c r="B26" s="30"/>
      <c r="C26" s="33"/>
      <c r="D26" s="11"/>
      <c r="E26" s="11"/>
      <c r="F26" s="11"/>
      <c r="G26" s="11"/>
      <c r="H26" s="11"/>
      <c r="I26" s="11"/>
      <c r="J26" s="16"/>
    </row>
    <row r="27" spans="1:10" ht="49.5" customHeight="1">
      <c r="A27" s="15"/>
      <c r="B27" s="30" t="s">
        <v>134</v>
      </c>
      <c r="C27" s="33">
        <f ca="1">_xlfn.IFERROR(_xlfn.COUNTIFS('Data input'!$J$2:$J$101,"Positive",'Data input'!$H$2:$H$101,"&lt;"&amp;TODAY(),'Data input'!$H$2:$H$101,"&gt;="&amp;TODAY()-14)/(_xlfn.COUNTIFS('Data input'!$J$2:$J$101,"Positive",'Data input'!$H$2:$H$101,"&lt;"&amp;TODAY(),'Data input'!$H$2:$H$101,"&gt;="&amp;TODAY()-14)+_xlfn.COUNTIFS('Data input'!$J$2:$J$101,"Negative",'Data input'!$H$2:$H$101,"&lt;"&amp;TODAY(),'Data input'!$H$2:$H$101,"&gt;="&amp;TODAY()-14)),0)</f>
        <v>0</v>
      </c>
      <c r="D27" s="11"/>
      <c r="E27" s="11"/>
      <c r="F27" s="11"/>
      <c r="G27" s="11"/>
      <c r="H27" s="11"/>
      <c r="I27" s="11"/>
      <c r="J27" s="16"/>
    </row>
    <row r="28" spans="1:10" ht="15" customHeight="1">
      <c r="A28" s="15"/>
      <c r="B28" s="11"/>
      <c r="C28" s="11"/>
      <c r="D28" s="11"/>
      <c r="E28" s="11"/>
      <c r="F28" s="11"/>
      <c r="G28" s="11"/>
      <c r="H28" s="11"/>
      <c r="I28" s="11"/>
      <c r="J28" s="16"/>
    </row>
    <row r="29" spans="1:10" ht="49.5" customHeight="1" thickBot="1">
      <c r="A29" s="15"/>
      <c r="B29" s="68" t="s">
        <v>56</v>
      </c>
      <c r="C29" s="69"/>
      <c r="D29" s="11"/>
      <c r="E29" s="11"/>
      <c r="F29" s="11"/>
      <c r="G29" s="11"/>
      <c r="H29" s="11"/>
      <c r="I29" s="11"/>
      <c r="J29" s="16"/>
    </row>
    <row r="30" spans="1:10" ht="15" customHeight="1" thickTop="1">
      <c r="A30" s="15"/>
      <c r="B30" s="34"/>
      <c r="C30" s="35"/>
      <c r="D30" s="11"/>
      <c r="E30" s="11"/>
      <c r="F30" s="11"/>
      <c r="G30" s="11"/>
      <c r="H30" s="11"/>
      <c r="I30" s="11"/>
      <c r="J30" s="16"/>
    </row>
    <row r="31" spans="1:10" ht="49.5" customHeight="1">
      <c r="A31" s="15"/>
      <c r="B31" s="36" t="s">
        <v>55</v>
      </c>
      <c r="C31" s="37">
        <f>GETPIVOTDATA("hospitalized",HospPT!$A$4)</f>
        <v>3</v>
      </c>
      <c r="D31" s="11"/>
      <c r="E31" s="11"/>
      <c r="F31" s="11"/>
      <c r="G31" s="11"/>
      <c r="H31" s="11"/>
      <c r="I31" s="11"/>
      <c r="J31" s="16"/>
    </row>
    <row r="32" spans="1:10" ht="15" customHeight="1">
      <c r="A32" s="15"/>
      <c r="B32" s="38"/>
      <c r="C32" s="37"/>
      <c r="D32" s="11"/>
      <c r="E32" s="11"/>
      <c r="F32" s="11"/>
      <c r="G32" s="11"/>
      <c r="H32" s="11"/>
      <c r="I32" s="11"/>
      <c r="J32" s="16"/>
    </row>
    <row r="33" spans="1:10" ht="49.5" customHeight="1">
      <c r="A33" s="15"/>
      <c r="B33" s="36" t="s">
        <v>41</v>
      </c>
      <c r="C33" s="37">
        <f>GETPIVOTDATA("died",DeathsDatePT!$A$3)</f>
        <v>2</v>
      </c>
      <c r="D33" s="11"/>
      <c r="E33" s="11"/>
      <c r="F33" s="11"/>
      <c r="G33" s="11"/>
      <c r="H33" s="11"/>
      <c r="I33" s="11"/>
      <c r="J33" s="16"/>
    </row>
    <row r="34" spans="1:10" ht="15" customHeight="1">
      <c r="A34" s="15"/>
      <c r="B34" s="38"/>
      <c r="C34" s="37"/>
      <c r="D34" s="11"/>
      <c r="E34" s="11"/>
      <c r="F34" s="11"/>
      <c r="G34" s="11"/>
      <c r="H34" s="11"/>
      <c r="I34" s="11"/>
      <c r="J34" s="16"/>
    </row>
    <row r="35" spans="1:10" ht="49.5" customHeight="1">
      <c r="A35" s="15"/>
      <c r="B35" s="36" t="s">
        <v>68</v>
      </c>
      <c r="C35" s="39">
        <f ca="1">_xlfn.COUNTIFS('Data input'!$P$2:$P$101,"&lt;"&amp;TODAY(),'Data input'!$P$2:$P$101,"&gt;="&amp;TODAY()-7)</f>
        <v>0</v>
      </c>
      <c r="D35" s="11"/>
      <c r="E35" s="11"/>
      <c r="F35" s="11"/>
      <c r="G35" s="11"/>
      <c r="H35" s="11"/>
      <c r="I35" s="11"/>
      <c r="J35" s="16"/>
    </row>
    <row r="36" spans="1:10" ht="15" customHeight="1">
      <c r="A36" s="15"/>
      <c r="B36" s="40"/>
      <c r="C36" s="41"/>
      <c r="D36" s="11"/>
      <c r="E36" s="11"/>
      <c r="F36" s="11"/>
      <c r="G36" s="11"/>
      <c r="H36" s="11"/>
      <c r="I36" s="11"/>
      <c r="J36" s="16"/>
    </row>
    <row r="37" spans="1:10" ht="49.5" customHeight="1">
      <c r="A37" s="15"/>
      <c r="B37" s="42" t="s">
        <v>42</v>
      </c>
      <c r="C37" s="43">
        <f>TotalTestsPT!J5</f>
        <v>0.6666666666666666</v>
      </c>
      <c r="D37" s="11"/>
      <c r="E37" s="11"/>
      <c r="F37" s="11"/>
      <c r="G37" s="11"/>
      <c r="H37" s="11"/>
      <c r="I37" s="11"/>
      <c r="J37" s="16"/>
    </row>
    <row r="38" spans="1:10" ht="15">
      <c r="A38" s="18"/>
      <c r="B38" s="19"/>
      <c r="C38" s="19"/>
      <c r="D38" s="19"/>
      <c r="E38" s="19"/>
      <c r="F38" s="19"/>
      <c r="G38" s="19"/>
      <c r="H38" s="19"/>
      <c r="I38" s="19"/>
      <c r="J38" s="20"/>
    </row>
  </sheetData>
  <sheetProtection/>
  <mergeCells count="7">
    <mergeCell ref="F2:F3"/>
    <mergeCell ref="B5:C5"/>
    <mergeCell ref="B19:C19"/>
    <mergeCell ref="B29:C29"/>
    <mergeCell ref="B2:C3"/>
    <mergeCell ref="E2:E3"/>
    <mergeCell ref="D2:D3"/>
  </mergeCells>
  <printOptions horizontalCentered="1" verticalCentered="1"/>
  <pageMargins left="0.25" right="0.25" top="0.75" bottom="0.75" header="0.3" footer="0.3"/>
  <pageSetup fitToHeight="1" fitToWidth="1" horizontalDpi="300" verticalDpi="300" orientation="landscape" scale="40"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A1:V101"/>
  <sheetViews>
    <sheetView zoomScalePageLayoutView="0" workbookViewId="0" topLeftCell="A1">
      <selection activeCell="H3" sqref="H3"/>
    </sheetView>
  </sheetViews>
  <sheetFormatPr defaultColWidth="10.625" defaultRowHeight="15.75"/>
  <cols>
    <col min="1" max="1" width="12.375" style="0" customWidth="1"/>
    <col min="2" max="2" width="11.125" style="0" customWidth="1"/>
    <col min="3" max="5" width="10.625" style="0" customWidth="1"/>
    <col min="6" max="6" width="14.125" style="0" customWidth="1"/>
    <col min="7" max="7" width="18.875" style="0" customWidth="1"/>
    <col min="8" max="8" width="15.50390625" style="1" customWidth="1"/>
    <col min="9" max="9" width="12.875" style="1" customWidth="1"/>
    <col min="10" max="10" width="10.625" style="0" customWidth="1"/>
    <col min="11" max="11" width="13.375" style="0" customWidth="1"/>
    <col min="12" max="12" width="11.625" style="9" bestFit="1" customWidth="1"/>
    <col min="13" max="13" width="11.875" style="0" customWidth="1"/>
    <col min="14" max="14" width="12.625" style="0" customWidth="1"/>
    <col min="15" max="15" width="10.625" style="0" customWidth="1"/>
    <col min="16" max="16" width="12.875" style="1" customWidth="1"/>
    <col min="17" max="17" width="15.875" style="0" hidden="1" customWidth="1"/>
    <col min="18" max="18" width="20.00390625" style="0" hidden="1" customWidth="1"/>
    <col min="19" max="19" width="16.125" style="0" hidden="1" customWidth="1"/>
    <col min="20" max="20" width="13.125" style="0" hidden="1" customWidth="1"/>
    <col min="21" max="21" width="16.625" style="0" hidden="1" customWidth="1"/>
    <col min="22" max="22" width="12.375" style="1" hidden="1" customWidth="1"/>
    <col min="23" max="23" width="13.125" style="0" customWidth="1"/>
  </cols>
  <sheetData>
    <row r="1" spans="1:22" ht="15">
      <c r="A1" t="s">
        <v>23</v>
      </c>
      <c r="B1" t="s">
        <v>0</v>
      </c>
      <c r="C1" t="s">
        <v>1</v>
      </c>
      <c r="D1" t="s">
        <v>2</v>
      </c>
      <c r="E1" t="s">
        <v>3</v>
      </c>
      <c r="F1" t="s">
        <v>4</v>
      </c>
      <c r="G1" t="s">
        <v>5</v>
      </c>
      <c r="H1" t="s">
        <v>6</v>
      </c>
      <c r="I1" t="s">
        <v>7</v>
      </c>
      <c r="J1" t="s">
        <v>8</v>
      </c>
      <c r="K1" t="s">
        <v>9</v>
      </c>
      <c r="L1" s="9" t="s">
        <v>45</v>
      </c>
      <c r="M1" t="s">
        <v>10</v>
      </c>
      <c r="N1" t="s">
        <v>11</v>
      </c>
      <c r="O1" t="s">
        <v>12</v>
      </c>
      <c r="P1" t="s">
        <v>13</v>
      </c>
      <c r="Q1" t="s">
        <v>99</v>
      </c>
      <c r="R1" t="s">
        <v>100</v>
      </c>
      <c r="S1" t="s">
        <v>96</v>
      </c>
      <c r="T1" s="1" t="s">
        <v>102</v>
      </c>
      <c r="U1" s="1" t="s">
        <v>103</v>
      </c>
      <c r="V1" s="60" t="s">
        <v>104</v>
      </c>
    </row>
    <row r="2" spans="1:22" ht="15">
      <c r="A2">
        <v>1</v>
      </c>
      <c r="B2" t="s">
        <v>114</v>
      </c>
      <c r="C2" s="9">
        <v>33239</v>
      </c>
      <c r="D2">
        <v>30</v>
      </c>
      <c r="E2" t="s">
        <v>59</v>
      </c>
      <c r="F2" t="s">
        <v>116</v>
      </c>
      <c r="G2" t="s">
        <v>116</v>
      </c>
      <c r="H2" s="9">
        <v>44198</v>
      </c>
      <c r="I2" s="9">
        <v>44199</v>
      </c>
      <c r="J2" s="5" t="s">
        <v>26</v>
      </c>
      <c r="K2" t="s">
        <v>44</v>
      </c>
      <c r="L2" s="9">
        <v>44199</v>
      </c>
      <c r="M2" t="s">
        <v>43</v>
      </c>
      <c r="N2" t="s">
        <v>43</v>
      </c>
      <c r="O2" t="s">
        <v>43</v>
      </c>
      <c r="P2" s="9"/>
      <c r="Q2" s="1" t="str">
        <f>TEXT('Data input'!$H2-WEEKDAY('Data input'!$H2,1)+1,"mm/dd/yy")</f>
        <v>12/27/20</v>
      </c>
      <c r="R2" s="1" t="str">
        <f>TEXT('Data input'!$H2+7-WEEKDAY('Data input'!$H2,1),"mm/dd/yy")</f>
        <v>01/02/21</v>
      </c>
      <c r="S2" s="1" t="str">
        <f>CONCATENATE('Data input'!$Q2," ",'Data input'!$R2)</f>
        <v>12/27/20 01/02/21</v>
      </c>
      <c r="T2" s="1" t="str">
        <f>IF(WEEKNUM('Data input'!$L2)=0,"",TEXT('Data input'!$L2-WEEKDAY('Data input'!$L2,1)+1,"mm/dd/yy"))</f>
        <v>01/03/21</v>
      </c>
      <c r="U2" s="1" t="str">
        <f>IF(WEEKNUM('Data input'!$L2)=0,"",TEXT('Data input'!$L2+7-WEEKDAY('Data input'!$L2,1),"mm/dd/yy"))</f>
        <v>01/09/21</v>
      </c>
      <c r="V2" s="59">
        <f>'Data input'!$A2/'Data input'!$A2</f>
        <v>1</v>
      </c>
    </row>
    <row r="3" spans="1:22" ht="15">
      <c r="A3">
        <v>2</v>
      </c>
      <c r="B3" t="s">
        <v>115</v>
      </c>
      <c r="C3" s="9">
        <v>29587</v>
      </c>
      <c r="D3">
        <v>40</v>
      </c>
      <c r="E3" t="s">
        <v>60</v>
      </c>
      <c r="F3" t="s">
        <v>116</v>
      </c>
      <c r="G3" t="s">
        <v>116</v>
      </c>
      <c r="H3" s="9">
        <v>44206</v>
      </c>
      <c r="I3" s="9">
        <v>44207</v>
      </c>
      <c r="J3" s="5" t="s">
        <v>26</v>
      </c>
      <c r="K3" t="s">
        <v>44</v>
      </c>
      <c r="L3" s="9">
        <v>44207</v>
      </c>
      <c r="M3" t="s">
        <v>44</v>
      </c>
      <c r="N3" t="s">
        <v>43</v>
      </c>
      <c r="O3" t="s">
        <v>44</v>
      </c>
      <c r="P3" s="9">
        <v>44208</v>
      </c>
      <c r="Q3" s="1" t="str">
        <f>TEXT('Data input'!$H3-WEEKDAY('Data input'!$H3,1)+1,"mm/dd/yy")</f>
        <v>01/10/21</v>
      </c>
      <c r="R3" s="1" t="str">
        <f>TEXT('Data input'!$H3+7-WEEKDAY('Data input'!$H3,1),"mm/dd/yy")</f>
        <v>01/16/21</v>
      </c>
      <c r="S3" s="1" t="str">
        <f>CONCATENATE('Data input'!$Q3," ",'Data input'!$R3)</f>
        <v>01/10/21 01/16/21</v>
      </c>
      <c r="T3" s="1" t="str">
        <f>IF(WEEKNUM('Data input'!$L3)=0,"",TEXT('Data input'!$L3-WEEKDAY('Data input'!$L3,1)+1,"mm/dd/yy"))</f>
        <v>01/10/21</v>
      </c>
      <c r="U3" s="1" t="str">
        <f>IF(WEEKNUM('Data input'!$L3)=0,"",TEXT('Data input'!$L3+7-WEEKDAY('Data input'!$L3,1),"mm/dd/yy"))</f>
        <v>01/16/21</v>
      </c>
      <c r="V3" s="59">
        <f>'Data input'!$A3/'Data input'!$A3</f>
        <v>1</v>
      </c>
    </row>
    <row r="4" spans="1:22" ht="15">
      <c r="A4">
        <v>3</v>
      </c>
      <c r="B4" t="s">
        <v>127</v>
      </c>
      <c r="C4" s="9">
        <v>25934</v>
      </c>
      <c r="D4">
        <v>50</v>
      </c>
      <c r="E4" t="s">
        <v>59</v>
      </c>
      <c r="F4" t="s">
        <v>116</v>
      </c>
      <c r="G4" t="s">
        <v>116</v>
      </c>
      <c r="H4" s="9">
        <v>44207</v>
      </c>
      <c r="I4" s="9">
        <v>44208</v>
      </c>
      <c r="J4" s="5" t="s">
        <v>26</v>
      </c>
      <c r="K4" t="s">
        <v>44</v>
      </c>
      <c r="L4" s="9">
        <v>44208</v>
      </c>
      <c r="M4" t="s">
        <v>43</v>
      </c>
      <c r="N4" t="s">
        <v>43</v>
      </c>
      <c r="O4" t="s">
        <v>44</v>
      </c>
      <c r="P4" s="9">
        <v>44208</v>
      </c>
      <c r="Q4" s="1" t="str">
        <f>TEXT('Data input'!$H4-WEEKDAY('Data input'!$H4,1)+1,"mm/dd/yy")</f>
        <v>01/10/21</v>
      </c>
      <c r="R4" s="1" t="str">
        <f>TEXT('Data input'!$H4+7-WEEKDAY('Data input'!$H4,1),"mm/dd/yy")</f>
        <v>01/16/21</v>
      </c>
      <c r="S4" s="1" t="str">
        <f>CONCATENATE('Data input'!$Q4," ",'Data input'!$R4)</f>
        <v>01/10/21 01/16/21</v>
      </c>
      <c r="T4" s="1" t="str">
        <f>IF(WEEKNUM('Data input'!$L4)=0,"",TEXT('Data input'!$L4-WEEKDAY('Data input'!$L4,1)+1,"mm/dd/yy"))</f>
        <v>01/10/21</v>
      </c>
      <c r="U4" s="1" t="str">
        <f>IF(WEEKNUM('Data input'!$L4)=0,"",TEXT('Data input'!$L4+7-WEEKDAY('Data input'!$L4,1),"mm/dd/yy"))</f>
        <v>01/16/21</v>
      </c>
      <c r="V4" s="59">
        <f>'Data input'!$A4/'Data input'!$A4</f>
        <v>1</v>
      </c>
    </row>
    <row r="5" spans="3:22" ht="15">
      <c r="C5" s="9"/>
      <c r="H5" s="9"/>
      <c r="I5" s="9"/>
      <c r="J5" s="5"/>
      <c r="P5" s="9"/>
      <c r="Q5" s="1"/>
      <c r="R5" s="1"/>
      <c r="S5" s="1"/>
      <c r="T5" s="1"/>
      <c r="U5" s="1"/>
      <c r="V5" s="59"/>
    </row>
    <row r="6" spans="3:22" ht="15">
      <c r="C6" s="9"/>
      <c r="H6" s="9"/>
      <c r="I6" s="9"/>
      <c r="J6" s="5"/>
      <c r="P6" s="9"/>
      <c r="Q6" s="1" t="e">
        <f>TEXT('Data input'!$H6-WEEKDAY('Data input'!$H6,1)+1,"mm/dd/yy")</f>
        <v>#VALUE!</v>
      </c>
      <c r="R6" s="1" t="str">
        <f>TEXT('Data input'!$H6+7-WEEKDAY('Data input'!$H6,1),"mm/dd/yy")</f>
        <v>01/00/00</v>
      </c>
      <c r="S6" s="1" t="e">
        <f>CONCATENATE('Data input'!$Q6," ",'Data input'!$R6)</f>
        <v>#VALUE!</v>
      </c>
      <c r="T6" s="1">
        <f>IF(WEEKNUM('Data input'!$L6)=0,"",TEXT('Data input'!$L6-WEEKDAY('Data input'!$L6,1)+1,"mm/dd/yy"))</f>
      </c>
      <c r="U6" s="1">
        <f>IF(WEEKNUM('Data input'!$L6)=0,"",TEXT('Data input'!$L6+7-WEEKDAY('Data input'!$L6,1),"mm/dd/yy"))</f>
      </c>
      <c r="V6" s="59" t="e">
        <f>'Data input'!$A6/'Data input'!$A6</f>
        <v>#DIV/0!</v>
      </c>
    </row>
    <row r="7" spans="3:22" ht="15">
      <c r="C7" s="9"/>
      <c r="H7" s="9"/>
      <c r="I7" s="9"/>
      <c r="J7" s="5"/>
      <c r="P7" s="9"/>
      <c r="Q7" s="1" t="e">
        <f>TEXT('Data input'!$H7-WEEKDAY('Data input'!$H7,1)+1,"mm/dd/yy")</f>
        <v>#VALUE!</v>
      </c>
      <c r="R7" s="1" t="str">
        <f>TEXT('Data input'!$H7+7-WEEKDAY('Data input'!$H7,1),"mm/dd/yy")</f>
        <v>01/00/00</v>
      </c>
      <c r="S7" s="1" t="e">
        <f>CONCATENATE('Data input'!$Q7," ",'Data input'!$R7)</f>
        <v>#VALUE!</v>
      </c>
      <c r="T7" s="1">
        <f>IF(WEEKNUM('Data input'!$L7)=0,"",TEXT('Data input'!$L7-WEEKDAY('Data input'!$L7,1)+1,"mm/dd/yy"))</f>
      </c>
      <c r="U7" s="1">
        <f>IF(WEEKNUM('Data input'!$L7)=0,"",TEXT('Data input'!$L7+7-WEEKDAY('Data input'!$L7,1),"mm/dd/yy"))</f>
      </c>
      <c r="V7" s="59" t="e">
        <f>'Data input'!$A7/'Data input'!$A7</f>
        <v>#DIV/0!</v>
      </c>
    </row>
    <row r="8" spans="3:22" ht="15">
      <c r="C8" s="9"/>
      <c r="H8" s="9"/>
      <c r="I8" s="9"/>
      <c r="J8" s="5"/>
      <c r="P8" s="9"/>
      <c r="Q8" s="1" t="e">
        <f>TEXT('Data input'!$H8-WEEKDAY('Data input'!$H8,1)+1,"mm/dd/yy")</f>
        <v>#VALUE!</v>
      </c>
      <c r="R8" s="1" t="str">
        <f>TEXT('Data input'!$H8+7-WEEKDAY('Data input'!$H8,1),"mm/dd/yy")</f>
        <v>01/00/00</v>
      </c>
      <c r="S8" s="1" t="e">
        <f>CONCATENATE('Data input'!$Q8," ",'Data input'!$R8)</f>
        <v>#VALUE!</v>
      </c>
      <c r="T8" s="1">
        <f>IF(WEEKNUM('Data input'!$L8)=0,"",TEXT('Data input'!$L8-WEEKDAY('Data input'!$L8,1)+1,"mm/dd/yy"))</f>
      </c>
      <c r="U8" s="1">
        <f>IF(WEEKNUM('Data input'!$L8)=0,"",TEXT('Data input'!$L8+7-WEEKDAY('Data input'!$L8,1),"mm/dd/yy"))</f>
      </c>
      <c r="V8" s="59" t="e">
        <f>'Data input'!$A8/'Data input'!$A8</f>
        <v>#DIV/0!</v>
      </c>
    </row>
    <row r="9" spans="3:22" ht="15">
      <c r="C9" s="9"/>
      <c r="H9" s="9"/>
      <c r="I9" s="9"/>
      <c r="J9" s="5"/>
      <c r="P9" s="9"/>
      <c r="Q9" s="1" t="e">
        <f>TEXT('Data input'!$H9-WEEKDAY('Data input'!$H9,1)+1,"mm/dd/yy")</f>
        <v>#VALUE!</v>
      </c>
      <c r="R9" s="1" t="str">
        <f>TEXT('Data input'!$H9+7-WEEKDAY('Data input'!$H9,1),"mm/dd/yy")</f>
        <v>01/00/00</v>
      </c>
      <c r="S9" s="1" t="e">
        <f>CONCATENATE('Data input'!$Q9," ",'Data input'!$R9)</f>
        <v>#VALUE!</v>
      </c>
      <c r="T9" s="1">
        <f>IF(WEEKNUM('Data input'!$L9)=0,"",TEXT('Data input'!$L9-WEEKDAY('Data input'!$L9,1)+1,"mm/dd/yy"))</f>
      </c>
      <c r="U9" s="1">
        <f>IF(WEEKNUM('Data input'!$L9)=0,"",TEXT('Data input'!$L9+7-WEEKDAY('Data input'!$L9,1),"mm/dd/yy"))</f>
      </c>
      <c r="V9" s="59" t="e">
        <f>'Data input'!$A9/'Data input'!$A9</f>
        <v>#DIV/0!</v>
      </c>
    </row>
    <row r="10" spans="3:22" ht="15">
      <c r="C10" s="9"/>
      <c r="H10" s="9"/>
      <c r="I10" s="9"/>
      <c r="J10" s="5"/>
      <c r="P10" s="9"/>
      <c r="Q10" s="1" t="e">
        <f>TEXT('Data input'!$H10-WEEKDAY('Data input'!$H10,1)+1,"mm/dd/yy")</f>
        <v>#VALUE!</v>
      </c>
      <c r="R10" s="1" t="str">
        <f>TEXT('Data input'!$H10+7-WEEKDAY('Data input'!$H10,1),"mm/dd/yy")</f>
        <v>01/00/00</v>
      </c>
      <c r="S10" s="1" t="e">
        <f>CONCATENATE('Data input'!$Q10," ",'Data input'!$R10)</f>
        <v>#VALUE!</v>
      </c>
      <c r="T10" s="1">
        <f>IF(WEEKNUM('Data input'!$L10)=0,"",TEXT('Data input'!$L10-WEEKDAY('Data input'!$L10,1)+1,"mm/dd/yy"))</f>
      </c>
      <c r="U10" s="1">
        <f>IF(WEEKNUM('Data input'!$L10)=0,"",TEXT('Data input'!$L10+7-WEEKDAY('Data input'!$L10,1),"mm/dd/yy"))</f>
      </c>
      <c r="V10" s="59" t="e">
        <f>'Data input'!$A10/'Data input'!$A10</f>
        <v>#DIV/0!</v>
      </c>
    </row>
    <row r="11" spans="3:22" ht="15">
      <c r="C11" s="9"/>
      <c r="H11" s="9"/>
      <c r="I11" s="9"/>
      <c r="J11" s="5"/>
      <c r="P11" s="9"/>
      <c r="Q11" s="1" t="e">
        <f>TEXT('Data input'!$H11-WEEKDAY('Data input'!$H11,1)+1,"mm/dd/yy")</f>
        <v>#VALUE!</v>
      </c>
      <c r="R11" s="1" t="str">
        <f>TEXT('Data input'!$H11+7-WEEKDAY('Data input'!$H11,1),"mm/dd/yy")</f>
        <v>01/00/00</v>
      </c>
      <c r="S11" s="1" t="e">
        <f>CONCATENATE('Data input'!$Q11," ",'Data input'!$R11)</f>
        <v>#VALUE!</v>
      </c>
      <c r="T11" s="1">
        <f>IF(WEEKNUM('Data input'!$L11)=0,"",TEXT('Data input'!$L11-WEEKDAY('Data input'!$L11,1)+1,"mm/dd/yy"))</f>
      </c>
      <c r="U11" s="1">
        <f>IF(WEEKNUM('Data input'!$L11)=0,"",TEXT('Data input'!$L11+7-WEEKDAY('Data input'!$L11,1),"mm/dd/yy"))</f>
      </c>
      <c r="V11" s="59" t="e">
        <f>'Data input'!$A11/'Data input'!$A11</f>
        <v>#DIV/0!</v>
      </c>
    </row>
    <row r="12" spans="3:22" ht="15">
      <c r="C12" s="9"/>
      <c r="H12" s="9"/>
      <c r="I12" s="9"/>
      <c r="J12" s="5"/>
      <c r="P12" s="9"/>
      <c r="Q12" s="1" t="e">
        <f>TEXT('Data input'!$H12-WEEKDAY('Data input'!$H12,1)+1,"mm/dd/yy")</f>
        <v>#VALUE!</v>
      </c>
      <c r="R12" s="1" t="str">
        <f>TEXT('Data input'!$H12+7-WEEKDAY('Data input'!$H12,1),"mm/dd/yy")</f>
        <v>01/00/00</v>
      </c>
      <c r="S12" s="1" t="e">
        <f>CONCATENATE('Data input'!$Q12," ",'Data input'!$R12)</f>
        <v>#VALUE!</v>
      </c>
      <c r="T12" s="1">
        <f>IF(WEEKNUM('Data input'!$L12)=0,"",TEXT('Data input'!$L12-WEEKDAY('Data input'!$L12,1)+1,"mm/dd/yy"))</f>
      </c>
      <c r="U12" s="1">
        <f>IF(WEEKNUM('Data input'!$L12)=0,"",TEXT('Data input'!$L12+7-WEEKDAY('Data input'!$L12,1),"mm/dd/yy"))</f>
      </c>
      <c r="V12" s="59" t="e">
        <f>'Data input'!$A12/'Data input'!$A12</f>
        <v>#DIV/0!</v>
      </c>
    </row>
    <row r="13" spans="3:22" ht="15">
      <c r="C13" s="9"/>
      <c r="H13" s="9"/>
      <c r="I13" s="9"/>
      <c r="J13" s="5"/>
      <c r="P13" s="9"/>
      <c r="Q13" s="1" t="e">
        <f>TEXT('Data input'!$H13-WEEKDAY('Data input'!$H13,1)+1,"mm/dd/yy")</f>
        <v>#VALUE!</v>
      </c>
      <c r="R13" s="1" t="str">
        <f>TEXT('Data input'!$H13+7-WEEKDAY('Data input'!$H13,1),"mm/dd/yy")</f>
        <v>01/00/00</v>
      </c>
      <c r="S13" s="1" t="e">
        <f>CONCATENATE('Data input'!$Q13," ",'Data input'!$R13)</f>
        <v>#VALUE!</v>
      </c>
      <c r="T13" s="1">
        <f>IF(WEEKNUM('Data input'!$L13)=0,"",TEXT('Data input'!$L13-WEEKDAY('Data input'!$L13,1)+1,"mm/dd/yy"))</f>
      </c>
      <c r="U13" s="1">
        <f>IF(WEEKNUM('Data input'!$L13)=0,"",TEXT('Data input'!$L13+7-WEEKDAY('Data input'!$L13,1),"mm/dd/yy"))</f>
      </c>
      <c r="V13" s="59" t="e">
        <f>'Data input'!$A13/'Data input'!$A13</f>
        <v>#DIV/0!</v>
      </c>
    </row>
    <row r="14" spans="3:22" ht="15">
      <c r="C14" s="9"/>
      <c r="H14" s="9"/>
      <c r="I14" s="9"/>
      <c r="J14" s="5"/>
      <c r="P14" s="9"/>
      <c r="Q14" s="1" t="e">
        <f>TEXT('Data input'!$H14-WEEKDAY('Data input'!$H14,1)+1,"mm/dd/yy")</f>
        <v>#VALUE!</v>
      </c>
      <c r="R14" s="1" t="str">
        <f>TEXT('Data input'!$H14+7-WEEKDAY('Data input'!$H14,1),"mm/dd/yy")</f>
        <v>01/00/00</v>
      </c>
      <c r="S14" s="1" t="e">
        <f>CONCATENATE('Data input'!$Q14," ",'Data input'!$R14)</f>
        <v>#VALUE!</v>
      </c>
      <c r="T14" s="1">
        <f>IF(WEEKNUM('Data input'!$L14)=0,"",TEXT('Data input'!$L14-WEEKDAY('Data input'!$L14,1)+1,"mm/dd/yy"))</f>
      </c>
      <c r="U14" s="1">
        <f>IF(WEEKNUM('Data input'!$L14)=0,"",TEXT('Data input'!$L14+7-WEEKDAY('Data input'!$L14,1),"mm/dd/yy"))</f>
      </c>
      <c r="V14" s="59" t="e">
        <f>'Data input'!$A14/'Data input'!$A14</f>
        <v>#DIV/0!</v>
      </c>
    </row>
    <row r="15" spans="3:22" ht="15">
      <c r="C15" s="9"/>
      <c r="H15" s="9"/>
      <c r="I15" s="9"/>
      <c r="J15" s="5"/>
      <c r="P15" s="9"/>
      <c r="Q15" s="1" t="e">
        <f>TEXT('Data input'!$H15-WEEKDAY('Data input'!$H15,1)+1,"mm/dd/yy")</f>
        <v>#VALUE!</v>
      </c>
      <c r="R15" s="1" t="str">
        <f>TEXT('Data input'!$H15+7-WEEKDAY('Data input'!$H15,1),"mm/dd/yy")</f>
        <v>01/00/00</v>
      </c>
      <c r="S15" s="1" t="e">
        <f>CONCATENATE('Data input'!$Q15," ",'Data input'!$R15)</f>
        <v>#VALUE!</v>
      </c>
      <c r="T15" s="1">
        <f>IF(WEEKNUM('Data input'!$L15)=0,"",TEXT('Data input'!$L15-WEEKDAY('Data input'!$L15,1)+1,"mm/dd/yy"))</f>
      </c>
      <c r="U15" s="1">
        <f>IF(WEEKNUM('Data input'!$L15)=0,"",TEXT('Data input'!$L15+7-WEEKDAY('Data input'!$L15,1),"mm/dd/yy"))</f>
      </c>
      <c r="V15" s="59" t="e">
        <f>'Data input'!$A15/'Data input'!$A15</f>
        <v>#DIV/0!</v>
      </c>
    </row>
    <row r="16" spans="3:22" ht="15">
      <c r="C16" s="9"/>
      <c r="H16" s="9"/>
      <c r="I16" s="9"/>
      <c r="J16" s="5"/>
      <c r="P16" s="9"/>
      <c r="Q16" s="1" t="e">
        <f>TEXT('Data input'!$H16-WEEKDAY('Data input'!$H16,1)+1,"mm/dd/yy")</f>
        <v>#VALUE!</v>
      </c>
      <c r="R16" s="1" t="str">
        <f>TEXT('Data input'!$H16+7-WEEKDAY('Data input'!$H16,1),"mm/dd/yy")</f>
        <v>01/00/00</v>
      </c>
      <c r="S16" s="1" t="e">
        <f>CONCATENATE('Data input'!$Q16," ",'Data input'!$R16)</f>
        <v>#VALUE!</v>
      </c>
      <c r="T16" s="1">
        <f>IF(WEEKNUM('Data input'!$L16)=0,"",TEXT('Data input'!$L16-WEEKDAY('Data input'!$L16,1)+1,"mm/dd/yy"))</f>
      </c>
      <c r="U16" s="1">
        <f>IF(WEEKNUM('Data input'!$L16)=0,"",TEXT('Data input'!$L16+7-WEEKDAY('Data input'!$L16,1),"mm/dd/yy"))</f>
      </c>
      <c r="V16" s="59" t="e">
        <f>'Data input'!$A16/'Data input'!$A16</f>
        <v>#DIV/0!</v>
      </c>
    </row>
    <row r="17" spans="3:22" ht="15">
      <c r="C17" s="9"/>
      <c r="H17" s="9"/>
      <c r="I17" s="9"/>
      <c r="J17" s="5"/>
      <c r="P17" s="9"/>
      <c r="Q17" s="1" t="e">
        <f>TEXT('Data input'!$H17-WEEKDAY('Data input'!$H17,1)+1,"mm/dd/yy")</f>
        <v>#VALUE!</v>
      </c>
      <c r="R17" s="1" t="str">
        <f>TEXT('Data input'!$H17+7-WEEKDAY('Data input'!$H17,1),"mm/dd/yy")</f>
        <v>01/00/00</v>
      </c>
      <c r="S17" s="1" t="e">
        <f>CONCATENATE('Data input'!$Q17," ",'Data input'!$R17)</f>
        <v>#VALUE!</v>
      </c>
      <c r="T17" s="1">
        <f>IF(WEEKNUM('Data input'!$L17)=0,"",TEXT('Data input'!$L17-WEEKDAY('Data input'!$L17,1)+1,"mm/dd/yy"))</f>
      </c>
      <c r="U17" s="1">
        <f>IF(WEEKNUM('Data input'!$L17)=0,"",TEXT('Data input'!$L17+7-WEEKDAY('Data input'!$L17,1),"mm/dd/yy"))</f>
      </c>
      <c r="V17" s="59" t="e">
        <f>'Data input'!$A17/'Data input'!$A17</f>
        <v>#DIV/0!</v>
      </c>
    </row>
    <row r="18" spans="3:22" ht="15">
      <c r="C18" s="9"/>
      <c r="H18" s="9"/>
      <c r="I18" s="9"/>
      <c r="J18" s="5"/>
      <c r="P18" s="9"/>
      <c r="Q18" s="1" t="e">
        <f>TEXT('Data input'!$H18-WEEKDAY('Data input'!$H18,1)+1,"mm/dd/yy")</f>
        <v>#VALUE!</v>
      </c>
      <c r="R18" s="1" t="str">
        <f>TEXT('Data input'!$H18+7-WEEKDAY('Data input'!$H18,1),"mm/dd/yy")</f>
        <v>01/00/00</v>
      </c>
      <c r="S18" s="1" t="e">
        <f>CONCATENATE('Data input'!$Q18," ",'Data input'!$R18)</f>
        <v>#VALUE!</v>
      </c>
      <c r="T18" s="1">
        <f>IF(WEEKNUM('Data input'!$L18)=0,"",TEXT('Data input'!$L18-WEEKDAY('Data input'!$L18,1)+1,"mm/dd/yy"))</f>
      </c>
      <c r="U18" s="1">
        <f>IF(WEEKNUM('Data input'!$L18)=0,"",TEXT('Data input'!$L18+7-WEEKDAY('Data input'!$L18,1),"mm/dd/yy"))</f>
      </c>
      <c r="V18" s="59" t="e">
        <f>'Data input'!$A18/'Data input'!$A18</f>
        <v>#DIV/0!</v>
      </c>
    </row>
    <row r="19" spans="3:22" ht="15">
      <c r="C19" s="9"/>
      <c r="H19" s="9"/>
      <c r="I19" s="9"/>
      <c r="J19" s="5"/>
      <c r="P19" s="9"/>
      <c r="Q19" s="1" t="e">
        <f>TEXT('Data input'!$H19-WEEKDAY('Data input'!$H19,1)+1,"mm/dd/yy")</f>
        <v>#VALUE!</v>
      </c>
      <c r="R19" s="1" t="str">
        <f>TEXT('Data input'!$H19+7-WEEKDAY('Data input'!$H19,1),"mm/dd/yy")</f>
        <v>01/00/00</v>
      </c>
      <c r="S19" s="1" t="e">
        <f>CONCATENATE('Data input'!$Q19," ",'Data input'!$R19)</f>
        <v>#VALUE!</v>
      </c>
      <c r="T19" s="1">
        <f>IF(WEEKNUM('Data input'!$L19)=0,"",TEXT('Data input'!$L19-WEEKDAY('Data input'!$L19,1)+1,"mm/dd/yy"))</f>
      </c>
      <c r="U19" s="1">
        <f>IF(WEEKNUM('Data input'!$L19)=0,"",TEXT('Data input'!$L19+7-WEEKDAY('Data input'!$L19,1),"mm/dd/yy"))</f>
      </c>
      <c r="V19" s="59" t="e">
        <f>'Data input'!$A19/'Data input'!$A19</f>
        <v>#DIV/0!</v>
      </c>
    </row>
    <row r="20" spans="3:22" ht="15">
      <c r="C20" s="9"/>
      <c r="H20" s="9"/>
      <c r="I20" s="9"/>
      <c r="J20" s="5"/>
      <c r="P20" s="9"/>
      <c r="Q20" s="1" t="e">
        <f>TEXT('Data input'!$H20-WEEKDAY('Data input'!$H20,1)+1,"mm/dd/yy")</f>
        <v>#VALUE!</v>
      </c>
      <c r="R20" s="1" t="str">
        <f>TEXT('Data input'!$H20+7-WEEKDAY('Data input'!$H20,1),"mm/dd/yy")</f>
        <v>01/00/00</v>
      </c>
      <c r="S20" s="1" t="e">
        <f>CONCATENATE('Data input'!$Q20," ",'Data input'!$R20)</f>
        <v>#VALUE!</v>
      </c>
      <c r="T20" s="1">
        <f>IF(WEEKNUM('Data input'!$L20)=0,"",TEXT('Data input'!$L20-WEEKDAY('Data input'!$L20,1)+1,"mm/dd/yy"))</f>
      </c>
      <c r="U20" s="1">
        <f>IF(WEEKNUM('Data input'!$L20)=0,"",TEXT('Data input'!$L20+7-WEEKDAY('Data input'!$L20,1),"mm/dd/yy"))</f>
      </c>
      <c r="V20" s="59" t="e">
        <f>'Data input'!$A20/'Data input'!$A20</f>
        <v>#DIV/0!</v>
      </c>
    </row>
    <row r="21" spans="3:22" ht="15">
      <c r="C21" s="9"/>
      <c r="H21" s="9"/>
      <c r="I21" s="9"/>
      <c r="J21" s="5"/>
      <c r="P21" s="9"/>
      <c r="Q21" s="1" t="e">
        <f>TEXT('Data input'!$H21-WEEKDAY('Data input'!$H21,1)+1,"mm/dd/yy")</f>
        <v>#VALUE!</v>
      </c>
      <c r="R21" s="1" t="str">
        <f>TEXT('Data input'!$H21+7-WEEKDAY('Data input'!$H21,1),"mm/dd/yy")</f>
        <v>01/00/00</v>
      </c>
      <c r="S21" s="1" t="e">
        <f>CONCATENATE('Data input'!$Q21," ",'Data input'!$R21)</f>
        <v>#VALUE!</v>
      </c>
      <c r="T21" s="1">
        <f>IF(WEEKNUM('Data input'!$L21)=0,"",TEXT('Data input'!$L21-WEEKDAY('Data input'!$L21,1)+1,"mm/dd/yy"))</f>
      </c>
      <c r="U21" s="1">
        <f>IF(WEEKNUM('Data input'!$L21)=0,"",TEXT('Data input'!$L21+7-WEEKDAY('Data input'!$L21,1),"mm/dd/yy"))</f>
      </c>
      <c r="V21" s="59" t="e">
        <f>'Data input'!$A21/'Data input'!$A21</f>
        <v>#DIV/0!</v>
      </c>
    </row>
    <row r="22" spans="3:22" ht="15">
      <c r="C22" s="9"/>
      <c r="H22" s="9"/>
      <c r="I22" s="9"/>
      <c r="J22" s="5"/>
      <c r="P22" s="9"/>
      <c r="Q22" s="1" t="e">
        <f>TEXT('Data input'!$H22-WEEKDAY('Data input'!$H22,1)+1,"mm/dd/yy")</f>
        <v>#VALUE!</v>
      </c>
      <c r="R22" s="1" t="str">
        <f>TEXT('Data input'!$H22+7-WEEKDAY('Data input'!$H22,1),"mm/dd/yy")</f>
        <v>01/00/00</v>
      </c>
      <c r="S22" s="1" t="e">
        <f>CONCATENATE('Data input'!$Q22," ",'Data input'!$R22)</f>
        <v>#VALUE!</v>
      </c>
      <c r="T22" s="1">
        <f>IF(WEEKNUM('Data input'!$L22)=0,"",TEXT('Data input'!$L22-WEEKDAY('Data input'!$L22,1)+1,"mm/dd/yy"))</f>
      </c>
      <c r="U22" s="1">
        <f>IF(WEEKNUM('Data input'!$L22)=0,"",TEXT('Data input'!$L22+7-WEEKDAY('Data input'!$L22,1),"mm/dd/yy"))</f>
      </c>
      <c r="V22" s="59" t="e">
        <f>'Data input'!$A22/'Data input'!$A22</f>
        <v>#DIV/0!</v>
      </c>
    </row>
    <row r="23" spans="3:22" ht="15">
      <c r="C23" s="9"/>
      <c r="H23" s="9"/>
      <c r="I23" s="9"/>
      <c r="J23" s="5"/>
      <c r="P23" s="9"/>
      <c r="Q23" s="1" t="e">
        <f>TEXT('Data input'!$H23-WEEKDAY('Data input'!$H23,1)+1,"mm/dd/yy")</f>
        <v>#VALUE!</v>
      </c>
      <c r="R23" s="1" t="str">
        <f>TEXT('Data input'!$H23+7-WEEKDAY('Data input'!$H23,1),"mm/dd/yy")</f>
        <v>01/00/00</v>
      </c>
      <c r="S23" s="1" t="e">
        <f>CONCATENATE('Data input'!$Q23," ",'Data input'!$R23)</f>
        <v>#VALUE!</v>
      </c>
      <c r="T23" s="1">
        <f>IF(WEEKNUM('Data input'!$L23)=0,"",TEXT('Data input'!$L23-WEEKDAY('Data input'!$L23,1)+1,"mm/dd/yy"))</f>
      </c>
      <c r="U23" s="1">
        <f>IF(WEEKNUM('Data input'!$L23)=0,"",TEXT('Data input'!$L23+7-WEEKDAY('Data input'!$L23,1),"mm/dd/yy"))</f>
      </c>
      <c r="V23" s="59" t="e">
        <f>'Data input'!$A23/'Data input'!$A23</f>
        <v>#DIV/0!</v>
      </c>
    </row>
    <row r="24" spans="3:22" ht="15">
      <c r="C24" s="9"/>
      <c r="H24" s="9"/>
      <c r="I24" s="9"/>
      <c r="J24" s="5"/>
      <c r="P24" s="9"/>
      <c r="Q24" s="1" t="e">
        <f>TEXT('Data input'!$H24-WEEKDAY('Data input'!$H24,1)+1,"mm/dd/yy")</f>
        <v>#VALUE!</v>
      </c>
      <c r="R24" s="1" t="str">
        <f>TEXT('Data input'!$H24+7-WEEKDAY('Data input'!$H24,1),"mm/dd/yy")</f>
        <v>01/00/00</v>
      </c>
      <c r="S24" s="1" t="e">
        <f>CONCATENATE('Data input'!$Q24," ",'Data input'!$R24)</f>
        <v>#VALUE!</v>
      </c>
      <c r="T24" s="1">
        <f>IF(WEEKNUM('Data input'!$L24)=0,"",TEXT('Data input'!$L24-WEEKDAY('Data input'!$L24,1)+1,"mm/dd/yy"))</f>
      </c>
      <c r="U24" s="1">
        <f>IF(WEEKNUM('Data input'!$L24)=0,"",TEXT('Data input'!$L24+7-WEEKDAY('Data input'!$L24,1),"mm/dd/yy"))</f>
      </c>
      <c r="V24" s="59" t="e">
        <f>'Data input'!$A24/'Data input'!$A24</f>
        <v>#DIV/0!</v>
      </c>
    </row>
    <row r="25" spans="3:22" ht="15">
      <c r="C25" s="9"/>
      <c r="H25" s="9"/>
      <c r="I25" s="9"/>
      <c r="J25" s="5"/>
      <c r="P25" s="9"/>
      <c r="Q25" s="1" t="e">
        <f>TEXT('Data input'!$H25-WEEKDAY('Data input'!$H25,1)+1,"mm/dd/yy")</f>
        <v>#VALUE!</v>
      </c>
      <c r="R25" s="1" t="str">
        <f>TEXT('Data input'!$H25+7-WEEKDAY('Data input'!$H25,1),"mm/dd/yy")</f>
        <v>01/00/00</v>
      </c>
      <c r="S25" s="1" t="e">
        <f>CONCATENATE('Data input'!$Q25," ",'Data input'!$R25)</f>
        <v>#VALUE!</v>
      </c>
      <c r="T25" s="1">
        <f>IF(WEEKNUM('Data input'!$L25)=0,"",TEXT('Data input'!$L25-WEEKDAY('Data input'!$L25,1)+1,"mm/dd/yy"))</f>
      </c>
      <c r="U25" s="1">
        <f>IF(WEEKNUM('Data input'!$L25)=0,"",TEXT('Data input'!$L25+7-WEEKDAY('Data input'!$L25,1),"mm/dd/yy"))</f>
      </c>
      <c r="V25" s="59" t="e">
        <f>'Data input'!$A25/'Data input'!$A25</f>
        <v>#DIV/0!</v>
      </c>
    </row>
    <row r="26" spans="3:22" ht="15">
      <c r="C26" s="9"/>
      <c r="H26" s="9"/>
      <c r="I26" s="9"/>
      <c r="J26" s="5"/>
      <c r="P26" s="9"/>
      <c r="Q26" s="1" t="e">
        <f>TEXT('Data input'!$H26-WEEKDAY('Data input'!$H26,1)+1,"mm/dd/yy")</f>
        <v>#VALUE!</v>
      </c>
      <c r="R26" s="1" t="str">
        <f>TEXT('Data input'!$H26+7-WEEKDAY('Data input'!$H26,1),"mm/dd/yy")</f>
        <v>01/00/00</v>
      </c>
      <c r="S26" s="1" t="e">
        <f>CONCATENATE('Data input'!$Q26," ",'Data input'!$R26)</f>
        <v>#VALUE!</v>
      </c>
      <c r="T26" s="1">
        <f>IF(WEEKNUM('Data input'!$L26)=0,"",TEXT('Data input'!$L26-WEEKDAY('Data input'!$L26,1)+1,"mm/dd/yy"))</f>
      </c>
      <c r="U26" s="1">
        <f>IF(WEEKNUM('Data input'!$L26)=0,"",TEXT('Data input'!$L26+7-WEEKDAY('Data input'!$L26,1),"mm/dd/yy"))</f>
      </c>
      <c r="V26" s="59" t="e">
        <f>'Data input'!$A26/'Data input'!$A26</f>
        <v>#DIV/0!</v>
      </c>
    </row>
    <row r="27" spans="3:22" ht="15">
      <c r="C27" s="9"/>
      <c r="H27" s="9"/>
      <c r="I27" s="9"/>
      <c r="J27" s="5"/>
      <c r="P27" s="9"/>
      <c r="Q27" s="1" t="e">
        <f>TEXT('Data input'!$H27-WEEKDAY('Data input'!$H27,1)+1,"mm/dd/yy")</f>
        <v>#VALUE!</v>
      </c>
      <c r="R27" s="1" t="str">
        <f>TEXT('Data input'!$H27+7-WEEKDAY('Data input'!$H27,1),"mm/dd/yy")</f>
        <v>01/00/00</v>
      </c>
      <c r="S27" s="1" t="e">
        <f>CONCATENATE('Data input'!$Q27," ",'Data input'!$R27)</f>
        <v>#VALUE!</v>
      </c>
      <c r="T27" s="1">
        <f>IF(WEEKNUM('Data input'!$L27)=0,"",TEXT('Data input'!$L27-WEEKDAY('Data input'!$L27,1)+1,"mm/dd/yy"))</f>
      </c>
      <c r="U27" s="1">
        <f>IF(WEEKNUM('Data input'!$L27)=0,"",TEXT('Data input'!$L27+7-WEEKDAY('Data input'!$L27,1),"mm/dd/yy"))</f>
      </c>
      <c r="V27" s="59" t="e">
        <f>'Data input'!$A27/'Data input'!$A27</f>
        <v>#DIV/0!</v>
      </c>
    </row>
    <row r="28" spans="3:22" ht="15">
      <c r="C28" s="9"/>
      <c r="H28" s="9"/>
      <c r="I28" s="9"/>
      <c r="J28" s="5"/>
      <c r="P28" s="9"/>
      <c r="Q28" s="1" t="e">
        <f>TEXT('Data input'!$H28-WEEKDAY('Data input'!$H28,1)+1,"mm/dd/yy")</f>
        <v>#VALUE!</v>
      </c>
      <c r="R28" s="1" t="str">
        <f>TEXT('Data input'!$H28+7-WEEKDAY('Data input'!$H28,1),"mm/dd/yy")</f>
        <v>01/00/00</v>
      </c>
      <c r="S28" s="1" t="e">
        <f>CONCATENATE('Data input'!$Q28," ",'Data input'!$R28)</f>
        <v>#VALUE!</v>
      </c>
      <c r="T28" s="1">
        <f>IF(WEEKNUM('Data input'!$L28)=0,"",TEXT('Data input'!$L28-WEEKDAY('Data input'!$L28,1)+1,"mm/dd/yy"))</f>
      </c>
      <c r="U28" s="1">
        <f>IF(WEEKNUM('Data input'!$L28)=0,"",TEXT('Data input'!$L28+7-WEEKDAY('Data input'!$L28,1),"mm/dd/yy"))</f>
      </c>
      <c r="V28" s="59" t="e">
        <f>'Data input'!$A28/'Data input'!$A28</f>
        <v>#DIV/0!</v>
      </c>
    </row>
    <row r="29" spans="3:22" ht="15">
      <c r="C29" s="9"/>
      <c r="H29" s="9"/>
      <c r="I29" s="9"/>
      <c r="J29" s="5"/>
      <c r="P29" s="9"/>
      <c r="Q29" s="1" t="e">
        <f>TEXT('Data input'!$H29-WEEKDAY('Data input'!$H29,1)+1,"mm/dd/yy")</f>
        <v>#VALUE!</v>
      </c>
      <c r="R29" s="1" t="str">
        <f>TEXT('Data input'!$H29+7-WEEKDAY('Data input'!$H29,1),"mm/dd/yy")</f>
        <v>01/00/00</v>
      </c>
      <c r="S29" s="1" t="e">
        <f>CONCATENATE('Data input'!$Q29," ",'Data input'!$R29)</f>
        <v>#VALUE!</v>
      </c>
      <c r="T29" s="1">
        <f>IF(WEEKNUM('Data input'!$L29)=0,"",TEXT('Data input'!$L29-WEEKDAY('Data input'!$L29,1)+1,"mm/dd/yy"))</f>
      </c>
      <c r="U29" s="1">
        <f>IF(WEEKNUM('Data input'!$L29)=0,"",TEXT('Data input'!$L29+7-WEEKDAY('Data input'!$L29,1),"mm/dd/yy"))</f>
      </c>
      <c r="V29" s="59" t="e">
        <f>'Data input'!$A29/'Data input'!$A29</f>
        <v>#DIV/0!</v>
      </c>
    </row>
    <row r="30" spans="3:22" ht="15">
      <c r="C30" s="9"/>
      <c r="H30" s="9"/>
      <c r="I30" s="9"/>
      <c r="J30" s="5"/>
      <c r="P30" s="9"/>
      <c r="Q30" s="1" t="e">
        <f>TEXT('Data input'!$H30-WEEKDAY('Data input'!$H30,1)+1,"mm/dd/yy")</f>
        <v>#VALUE!</v>
      </c>
      <c r="R30" s="1" t="str">
        <f>TEXT('Data input'!$H30+7-WEEKDAY('Data input'!$H30,1),"mm/dd/yy")</f>
        <v>01/00/00</v>
      </c>
      <c r="S30" s="1" t="e">
        <f>CONCATENATE('Data input'!$Q30," ",'Data input'!$R30)</f>
        <v>#VALUE!</v>
      </c>
      <c r="T30" s="1">
        <f>IF(WEEKNUM('Data input'!$L30)=0,"",TEXT('Data input'!$L30-WEEKDAY('Data input'!$L30,1)+1,"mm/dd/yy"))</f>
      </c>
      <c r="U30" s="1">
        <f>IF(WEEKNUM('Data input'!$L30)=0,"",TEXT('Data input'!$L30+7-WEEKDAY('Data input'!$L30,1),"mm/dd/yy"))</f>
      </c>
      <c r="V30" s="59" t="e">
        <f>'Data input'!$A30/'Data input'!$A30</f>
        <v>#DIV/0!</v>
      </c>
    </row>
    <row r="31" spans="3:22" ht="15">
      <c r="C31" s="9"/>
      <c r="H31" s="9"/>
      <c r="I31" s="9"/>
      <c r="J31" s="5"/>
      <c r="P31" s="9"/>
      <c r="Q31" s="1" t="e">
        <f>TEXT('Data input'!$H31-WEEKDAY('Data input'!$H31,1)+1,"mm/dd/yy")</f>
        <v>#VALUE!</v>
      </c>
      <c r="R31" s="1" t="str">
        <f>TEXT('Data input'!$H31+7-WEEKDAY('Data input'!$H31,1),"mm/dd/yy")</f>
        <v>01/00/00</v>
      </c>
      <c r="S31" s="1" t="e">
        <f>CONCATENATE('Data input'!$Q31," ",'Data input'!$R31)</f>
        <v>#VALUE!</v>
      </c>
      <c r="T31" s="1">
        <f>IF(WEEKNUM('Data input'!$L31)=0,"",TEXT('Data input'!$L31-WEEKDAY('Data input'!$L31,1)+1,"mm/dd/yy"))</f>
      </c>
      <c r="U31" s="1">
        <f>IF(WEEKNUM('Data input'!$L31)=0,"",TEXT('Data input'!$L31+7-WEEKDAY('Data input'!$L31,1),"mm/dd/yy"))</f>
      </c>
      <c r="V31" s="59" t="e">
        <f>'Data input'!$A31/'Data input'!$A31</f>
        <v>#DIV/0!</v>
      </c>
    </row>
    <row r="32" spans="3:22" ht="15">
      <c r="C32" s="9"/>
      <c r="H32" s="9"/>
      <c r="I32" s="9"/>
      <c r="J32" s="5"/>
      <c r="P32" s="9"/>
      <c r="Q32" s="1" t="e">
        <f>TEXT('Data input'!$H32-WEEKDAY('Data input'!$H32,1)+1,"mm/dd/yy")</f>
        <v>#VALUE!</v>
      </c>
      <c r="R32" s="1" t="str">
        <f>TEXT('Data input'!$H32+7-WEEKDAY('Data input'!$H32,1),"mm/dd/yy")</f>
        <v>01/00/00</v>
      </c>
      <c r="S32" s="1" t="e">
        <f>CONCATENATE('Data input'!$Q32," ",'Data input'!$R32)</f>
        <v>#VALUE!</v>
      </c>
      <c r="T32" s="1">
        <f>IF(WEEKNUM('Data input'!$L32)=0,"",TEXT('Data input'!$L32-WEEKDAY('Data input'!$L32,1)+1,"mm/dd/yy"))</f>
      </c>
      <c r="U32" s="1">
        <f>IF(WEEKNUM('Data input'!$L32)=0,"",TEXT('Data input'!$L32+7-WEEKDAY('Data input'!$L32,1),"mm/dd/yy"))</f>
      </c>
      <c r="V32" s="59" t="e">
        <f>'Data input'!$A32/'Data input'!$A32</f>
        <v>#DIV/0!</v>
      </c>
    </row>
    <row r="33" spans="3:22" ht="15">
      <c r="C33" s="9"/>
      <c r="H33" s="9"/>
      <c r="I33" s="9"/>
      <c r="J33" s="5"/>
      <c r="P33" s="9"/>
      <c r="Q33" s="1" t="e">
        <f>TEXT('Data input'!$H33-WEEKDAY('Data input'!$H33,1)+1,"mm/dd/yy")</f>
        <v>#VALUE!</v>
      </c>
      <c r="R33" s="1" t="str">
        <f>TEXT('Data input'!$H33+7-WEEKDAY('Data input'!$H33,1),"mm/dd/yy")</f>
        <v>01/00/00</v>
      </c>
      <c r="S33" s="1" t="e">
        <f>CONCATENATE('Data input'!$Q33," ",'Data input'!$R33)</f>
        <v>#VALUE!</v>
      </c>
      <c r="T33" s="1">
        <f>IF(WEEKNUM('Data input'!$L33)=0,"",TEXT('Data input'!$L33-WEEKDAY('Data input'!$L33,1)+1,"mm/dd/yy"))</f>
      </c>
      <c r="U33" s="1">
        <f>IF(WEEKNUM('Data input'!$L33)=0,"",TEXT('Data input'!$L33+7-WEEKDAY('Data input'!$L33,1),"mm/dd/yy"))</f>
      </c>
      <c r="V33" s="59" t="e">
        <f>'Data input'!$A33/'Data input'!$A33</f>
        <v>#DIV/0!</v>
      </c>
    </row>
    <row r="34" spans="3:22" ht="15">
      <c r="C34" s="9"/>
      <c r="H34" s="9"/>
      <c r="I34" s="9"/>
      <c r="J34" s="5"/>
      <c r="P34" s="9"/>
      <c r="Q34" s="1" t="e">
        <f>TEXT('Data input'!$H34-WEEKDAY('Data input'!$H34,1)+1,"mm/dd/yy")</f>
        <v>#VALUE!</v>
      </c>
      <c r="R34" s="1" t="str">
        <f>TEXT('Data input'!$H34+7-WEEKDAY('Data input'!$H34,1),"mm/dd/yy")</f>
        <v>01/00/00</v>
      </c>
      <c r="S34" s="1" t="e">
        <f>CONCATENATE('Data input'!$Q34," ",'Data input'!$R34)</f>
        <v>#VALUE!</v>
      </c>
      <c r="T34" s="1">
        <f>IF(WEEKNUM('Data input'!$L34)=0,"",TEXT('Data input'!$L34-WEEKDAY('Data input'!$L34,1)+1,"mm/dd/yy"))</f>
      </c>
      <c r="U34" s="1">
        <f>IF(WEEKNUM('Data input'!$L34)=0,"",TEXT('Data input'!$L34+7-WEEKDAY('Data input'!$L34,1),"mm/dd/yy"))</f>
      </c>
      <c r="V34" s="59" t="e">
        <f>'Data input'!$A34/'Data input'!$A34</f>
        <v>#DIV/0!</v>
      </c>
    </row>
    <row r="35" spans="3:22" ht="15">
      <c r="C35" s="9"/>
      <c r="H35" s="9"/>
      <c r="I35" s="9"/>
      <c r="J35" s="5"/>
      <c r="P35" s="9"/>
      <c r="Q35" s="1" t="e">
        <f>TEXT('Data input'!$H35-WEEKDAY('Data input'!$H35,1)+1,"mm/dd/yy")</f>
        <v>#VALUE!</v>
      </c>
      <c r="R35" s="1" t="str">
        <f>TEXT('Data input'!$H35+7-WEEKDAY('Data input'!$H35,1),"mm/dd/yy")</f>
        <v>01/00/00</v>
      </c>
      <c r="S35" s="1" t="e">
        <f>CONCATENATE('Data input'!$Q35," ",'Data input'!$R35)</f>
        <v>#VALUE!</v>
      </c>
      <c r="T35" s="1">
        <f>IF(WEEKNUM('Data input'!$L35)=0,"",TEXT('Data input'!$L35-WEEKDAY('Data input'!$L35,1)+1,"mm/dd/yy"))</f>
      </c>
      <c r="U35" s="1">
        <f>IF(WEEKNUM('Data input'!$L35)=0,"",TEXT('Data input'!$L35+7-WEEKDAY('Data input'!$L35,1),"mm/dd/yy"))</f>
      </c>
      <c r="V35" s="59" t="e">
        <f>'Data input'!$A35/'Data input'!$A35</f>
        <v>#DIV/0!</v>
      </c>
    </row>
    <row r="36" spans="3:22" ht="15">
      <c r="C36" s="9"/>
      <c r="H36" s="9"/>
      <c r="I36" s="9"/>
      <c r="J36" s="5"/>
      <c r="P36" s="9"/>
      <c r="Q36" s="1" t="e">
        <f>TEXT('Data input'!$H36-WEEKDAY('Data input'!$H36,1)+1,"mm/dd/yy")</f>
        <v>#VALUE!</v>
      </c>
      <c r="R36" s="1" t="str">
        <f>TEXT('Data input'!$H36+7-WEEKDAY('Data input'!$H36,1),"mm/dd/yy")</f>
        <v>01/00/00</v>
      </c>
      <c r="S36" s="1" t="e">
        <f>CONCATENATE('Data input'!$Q36," ",'Data input'!$R36)</f>
        <v>#VALUE!</v>
      </c>
      <c r="T36" s="1">
        <f>IF(WEEKNUM('Data input'!$L36)=0,"",TEXT('Data input'!$L36-WEEKDAY('Data input'!$L36,1)+1,"mm/dd/yy"))</f>
      </c>
      <c r="U36" s="1">
        <f>IF(WEEKNUM('Data input'!$L36)=0,"",TEXT('Data input'!$L36+7-WEEKDAY('Data input'!$L36,1),"mm/dd/yy"))</f>
      </c>
      <c r="V36" s="59" t="e">
        <f>'Data input'!$A36/'Data input'!$A36</f>
        <v>#DIV/0!</v>
      </c>
    </row>
    <row r="37" spans="3:22" ht="15">
      <c r="C37" s="9"/>
      <c r="H37" s="9"/>
      <c r="I37" s="9"/>
      <c r="J37" s="5"/>
      <c r="P37" s="9"/>
      <c r="Q37" s="1" t="e">
        <f>TEXT('Data input'!$H37-WEEKDAY('Data input'!$H37,1)+1,"mm/dd/yy")</f>
        <v>#VALUE!</v>
      </c>
      <c r="R37" s="1" t="str">
        <f>TEXT('Data input'!$H37+7-WEEKDAY('Data input'!$H37,1),"mm/dd/yy")</f>
        <v>01/00/00</v>
      </c>
      <c r="S37" s="1" t="e">
        <f>CONCATENATE('Data input'!$Q37," ",'Data input'!$R37)</f>
        <v>#VALUE!</v>
      </c>
      <c r="T37" s="1">
        <f>IF(WEEKNUM('Data input'!$L37)=0,"",TEXT('Data input'!$L37-WEEKDAY('Data input'!$L37,1)+1,"mm/dd/yy"))</f>
      </c>
      <c r="U37" s="1">
        <f>IF(WEEKNUM('Data input'!$L37)=0,"",TEXT('Data input'!$L37+7-WEEKDAY('Data input'!$L37,1),"mm/dd/yy"))</f>
      </c>
      <c r="V37" s="59" t="e">
        <f>'Data input'!$A37/'Data input'!$A37</f>
        <v>#DIV/0!</v>
      </c>
    </row>
    <row r="38" spans="3:22" ht="15">
      <c r="C38" s="9"/>
      <c r="H38" s="9"/>
      <c r="I38" s="9"/>
      <c r="J38" s="5"/>
      <c r="P38" s="9"/>
      <c r="Q38" s="1" t="e">
        <f>TEXT('Data input'!$H38-WEEKDAY('Data input'!$H38,1)+1,"mm/dd/yy")</f>
        <v>#VALUE!</v>
      </c>
      <c r="R38" s="1" t="str">
        <f>TEXT('Data input'!$H38+7-WEEKDAY('Data input'!$H38,1),"mm/dd/yy")</f>
        <v>01/00/00</v>
      </c>
      <c r="S38" s="1" t="e">
        <f>CONCATENATE('Data input'!$Q38," ",'Data input'!$R38)</f>
        <v>#VALUE!</v>
      </c>
      <c r="T38" s="1">
        <f>IF(WEEKNUM('Data input'!$L38)=0,"",TEXT('Data input'!$L38-WEEKDAY('Data input'!$L38,1)+1,"mm/dd/yy"))</f>
      </c>
      <c r="U38" s="1">
        <f>IF(WEEKNUM('Data input'!$L38)=0,"",TEXT('Data input'!$L38+7-WEEKDAY('Data input'!$L38,1),"mm/dd/yy"))</f>
      </c>
      <c r="V38" s="59" t="e">
        <f>'Data input'!$A38/'Data input'!$A38</f>
        <v>#DIV/0!</v>
      </c>
    </row>
    <row r="39" spans="3:22" ht="15">
      <c r="C39" s="9"/>
      <c r="H39" s="9"/>
      <c r="I39" s="9"/>
      <c r="J39" s="5"/>
      <c r="P39" s="9"/>
      <c r="Q39" s="1" t="e">
        <f>TEXT('Data input'!$H39-WEEKDAY('Data input'!$H39,1)+1,"mm/dd/yy")</f>
        <v>#VALUE!</v>
      </c>
      <c r="R39" s="1" t="str">
        <f>TEXT('Data input'!$H39+7-WEEKDAY('Data input'!$H39,1),"mm/dd/yy")</f>
        <v>01/00/00</v>
      </c>
      <c r="S39" s="1" t="e">
        <f>CONCATENATE('Data input'!$Q39," ",'Data input'!$R39)</f>
        <v>#VALUE!</v>
      </c>
      <c r="T39" s="1">
        <f>IF(WEEKNUM('Data input'!$L39)=0,"",TEXT('Data input'!$L39-WEEKDAY('Data input'!$L39,1)+1,"mm/dd/yy"))</f>
      </c>
      <c r="U39" s="1">
        <f>IF(WEEKNUM('Data input'!$L39)=0,"",TEXT('Data input'!$L39+7-WEEKDAY('Data input'!$L39,1),"mm/dd/yy"))</f>
      </c>
      <c r="V39" s="59" t="e">
        <f>'Data input'!$A39/'Data input'!$A39</f>
        <v>#DIV/0!</v>
      </c>
    </row>
    <row r="40" spans="3:22" ht="15">
      <c r="C40" s="9"/>
      <c r="H40" s="9"/>
      <c r="I40" s="9"/>
      <c r="J40" s="5"/>
      <c r="P40" s="9"/>
      <c r="Q40" s="1" t="e">
        <f>TEXT('Data input'!$H40-WEEKDAY('Data input'!$H40,1)+1,"mm/dd/yy")</f>
        <v>#VALUE!</v>
      </c>
      <c r="R40" s="1" t="str">
        <f>TEXT('Data input'!$H40+7-WEEKDAY('Data input'!$H40,1),"mm/dd/yy")</f>
        <v>01/00/00</v>
      </c>
      <c r="S40" s="1" t="e">
        <f>CONCATENATE('Data input'!$Q40," ",'Data input'!$R40)</f>
        <v>#VALUE!</v>
      </c>
      <c r="T40" s="1">
        <f>IF(WEEKNUM('Data input'!$L40)=0,"",TEXT('Data input'!$L40-WEEKDAY('Data input'!$L40,1)+1,"mm/dd/yy"))</f>
      </c>
      <c r="U40" s="1">
        <f>IF(WEEKNUM('Data input'!$L40)=0,"",TEXT('Data input'!$L40+7-WEEKDAY('Data input'!$L40,1),"mm/dd/yy"))</f>
      </c>
      <c r="V40" s="59" t="e">
        <f>'Data input'!$A40/'Data input'!$A40</f>
        <v>#DIV/0!</v>
      </c>
    </row>
    <row r="41" spans="3:22" ht="15">
      <c r="C41" s="9"/>
      <c r="H41" s="9"/>
      <c r="I41" s="9"/>
      <c r="J41" s="5"/>
      <c r="P41" s="9"/>
      <c r="Q41" s="1" t="e">
        <f>TEXT('Data input'!$H41-WEEKDAY('Data input'!$H41,1)+1,"mm/dd/yy")</f>
        <v>#VALUE!</v>
      </c>
      <c r="R41" s="1" t="str">
        <f>TEXT('Data input'!$H41+7-WEEKDAY('Data input'!$H41,1),"mm/dd/yy")</f>
        <v>01/00/00</v>
      </c>
      <c r="S41" s="1" t="e">
        <f>CONCATENATE('Data input'!$Q41," ",'Data input'!$R41)</f>
        <v>#VALUE!</v>
      </c>
      <c r="T41" s="1">
        <f>IF(WEEKNUM('Data input'!$L41)=0,"",TEXT('Data input'!$L41-WEEKDAY('Data input'!$L41,1)+1,"mm/dd/yy"))</f>
      </c>
      <c r="U41" s="1">
        <f>IF(WEEKNUM('Data input'!$L41)=0,"",TEXT('Data input'!$L41+7-WEEKDAY('Data input'!$L41,1),"mm/dd/yy"))</f>
      </c>
      <c r="V41" s="59" t="e">
        <f>'Data input'!$A41/'Data input'!$A41</f>
        <v>#DIV/0!</v>
      </c>
    </row>
    <row r="42" spans="3:22" ht="15">
      <c r="C42" s="9"/>
      <c r="H42" s="9"/>
      <c r="I42" s="9"/>
      <c r="J42" s="5"/>
      <c r="P42" s="9"/>
      <c r="Q42" s="1" t="e">
        <f>TEXT('Data input'!$H42-WEEKDAY('Data input'!$H42,1)+1,"mm/dd/yy")</f>
        <v>#VALUE!</v>
      </c>
      <c r="R42" s="1" t="str">
        <f>TEXT('Data input'!$H42+7-WEEKDAY('Data input'!$H42,1),"mm/dd/yy")</f>
        <v>01/00/00</v>
      </c>
      <c r="S42" s="1" t="e">
        <f>CONCATENATE('Data input'!$Q42," ",'Data input'!$R42)</f>
        <v>#VALUE!</v>
      </c>
      <c r="T42" s="1">
        <f>IF(WEEKNUM('Data input'!$L42)=0,"",TEXT('Data input'!$L42-WEEKDAY('Data input'!$L42,1)+1,"mm/dd/yy"))</f>
      </c>
      <c r="U42" s="1">
        <f>IF(WEEKNUM('Data input'!$L42)=0,"",TEXT('Data input'!$L42+7-WEEKDAY('Data input'!$L42,1),"mm/dd/yy"))</f>
      </c>
      <c r="V42" s="59" t="e">
        <f>'Data input'!$A42/'Data input'!$A42</f>
        <v>#DIV/0!</v>
      </c>
    </row>
    <row r="43" spans="3:22" ht="15">
      <c r="C43" s="9"/>
      <c r="H43" s="9"/>
      <c r="I43" s="9"/>
      <c r="J43" s="5"/>
      <c r="P43" s="9"/>
      <c r="Q43" s="1" t="e">
        <f>TEXT('Data input'!$H43-WEEKDAY('Data input'!$H43,1)+1,"mm/dd/yy")</f>
        <v>#VALUE!</v>
      </c>
      <c r="R43" s="1" t="str">
        <f>TEXT('Data input'!$H43+7-WEEKDAY('Data input'!$H43,1),"mm/dd/yy")</f>
        <v>01/00/00</v>
      </c>
      <c r="S43" s="1" t="e">
        <f>CONCATENATE('Data input'!$Q43," ",'Data input'!$R43)</f>
        <v>#VALUE!</v>
      </c>
      <c r="T43" s="1">
        <f>IF(WEEKNUM('Data input'!$L43)=0,"",TEXT('Data input'!$L43-WEEKDAY('Data input'!$L43,1)+1,"mm/dd/yy"))</f>
      </c>
      <c r="U43" s="1">
        <f>IF(WEEKNUM('Data input'!$L43)=0,"",TEXT('Data input'!$L43+7-WEEKDAY('Data input'!$L43,1),"mm/dd/yy"))</f>
      </c>
      <c r="V43" s="59" t="e">
        <f>'Data input'!$A43/'Data input'!$A43</f>
        <v>#DIV/0!</v>
      </c>
    </row>
    <row r="44" spans="3:22" ht="15">
      <c r="C44" s="9"/>
      <c r="H44" s="9"/>
      <c r="I44" s="9"/>
      <c r="J44" s="5"/>
      <c r="P44" s="9"/>
      <c r="Q44" s="1" t="e">
        <f>TEXT('Data input'!$H44-WEEKDAY('Data input'!$H44,1)+1,"mm/dd/yy")</f>
        <v>#VALUE!</v>
      </c>
      <c r="R44" s="1" t="str">
        <f>TEXT('Data input'!$H44+7-WEEKDAY('Data input'!$H44,1),"mm/dd/yy")</f>
        <v>01/00/00</v>
      </c>
      <c r="S44" s="1" t="e">
        <f>CONCATENATE('Data input'!$Q44," ",'Data input'!$R44)</f>
        <v>#VALUE!</v>
      </c>
      <c r="T44" s="1">
        <f>IF(WEEKNUM('Data input'!$L44)=0,"",TEXT('Data input'!$L44-WEEKDAY('Data input'!$L44,1)+1,"mm/dd/yy"))</f>
      </c>
      <c r="U44" s="1">
        <f>IF(WEEKNUM('Data input'!$L44)=0,"",TEXT('Data input'!$L44+7-WEEKDAY('Data input'!$L44,1),"mm/dd/yy"))</f>
      </c>
      <c r="V44" s="59" t="e">
        <f>'Data input'!$A44/'Data input'!$A44</f>
        <v>#DIV/0!</v>
      </c>
    </row>
    <row r="45" spans="3:22" ht="15">
      <c r="C45" s="9"/>
      <c r="H45" s="9"/>
      <c r="I45" s="9"/>
      <c r="J45" s="5"/>
      <c r="P45" s="9"/>
      <c r="Q45" s="1" t="e">
        <f>TEXT('Data input'!$H45-WEEKDAY('Data input'!$H45,1)+1,"mm/dd/yy")</f>
        <v>#VALUE!</v>
      </c>
      <c r="R45" s="1" t="str">
        <f>TEXT('Data input'!$H45+7-WEEKDAY('Data input'!$H45,1),"mm/dd/yy")</f>
        <v>01/00/00</v>
      </c>
      <c r="S45" s="1" t="e">
        <f>CONCATENATE('Data input'!$Q45," ",'Data input'!$R45)</f>
        <v>#VALUE!</v>
      </c>
      <c r="T45" s="1">
        <f>IF(WEEKNUM('Data input'!$L45)=0,"",TEXT('Data input'!$L45-WEEKDAY('Data input'!$L45,1)+1,"mm/dd/yy"))</f>
      </c>
      <c r="U45" s="1">
        <f>IF(WEEKNUM('Data input'!$L45)=0,"",TEXT('Data input'!$L45+7-WEEKDAY('Data input'!$L45,1),"mm/dd/yy"))</f>
      </c>
      <c r="V45" s="59" t="e">
        <f>'Data input'!$A45/'Data input'!$A45</f>
        <v>#DIV/0!</v>
      </c>
    </row>
    <row r="46" spans="3:22" ht="15">
      <c r="C46" s="9"/>
      <c r="H46" s="9"/>
      <c r="I46" s="9"/>
      <c r="J46" s="5"/>
      <c r="P46" s="9"/>
      <c r="Q46" s="1" t="e">
        <f>TEXT('Data input'!$H46-WEEKDAY('Data input'!$H46,1)+1,"mm/dd/yy")</f>
        <v>#VALUE!</v>
      </c>
      <c r="R46" s="1" t="str">
        <f>TEXT('Data input'!$H46+7-WEEKDAY('Data input'!$H46,1),"mm/dd/yy")</f>
        <v>01/00/00</v>
      </c>
      <c r="S46" s="1" t="e">
        <f>CONCATENATE('Data input'!$Q46," ",'Data input'!$R46)</f>
        <v>#VALUE!</v>
      </c>
      <c r="T46" s="1">
        <f>IF(WEEKNUM('Data input'!$L46)=0,"",TEXT('Data input'!$L46-WEEKDAY('Data input'!$L46,1)+1,"mm/dd/yy"))</f>
      </c>
      <c r="U46" s="1">
        <f>IF(WEEKNUM('Data input'!$L46)=0,"",TEXT('Data input'!$L46+7-WEEKDAY('Data input'!$L46,1),"mm/dd/yy"))</f>
      </c>
      <c r="V46" s="59" t="e">
        <f>'Data input'!$A46/'Data input'!$A46</f>
        <v>#DIV/0!</v>
      </c>
    </row>
    <row r="47" spans="3:22" ht="15">
      <c r="C47" s="9"/>
      <c r="H47" s="9"/>
      <c r="I47" s="9"/>
      <c r="J47" s="5"/>
      <c r="P47" s="9"/>
      <c r="Q47" s="1" t="e">
        <f>TEXT('Data input'!$H47-WEEKDAY('Data input'!$H47,1)+1,"mm/dd/yy")</f>
        <v>#VALUE!</v>
      </c>
      <c r="R47" s="1" t="str">
        <f>TEXT('Data input'!$H47+7-WEEKDAY('Data input'!$H47,1),"mm/dd/yy")</f>
        <v>01/00/00</v>
      </c>
      <c r="S47" s="1" t="e">
        <f>CONCATENATE('Data input'!$Q47," ",'Data input'!$R47)</f>
        <v>#VALUE!</v>
      </c>
      <c r="T47" s="1">
        <f>IF(WEEKNUM('Data input'!$L47)=0,"",TEXT('Data input'!$L47-WEEKDAY('Data input'!$L47,1)+1,"mm/dd/yy"))</f>
      </c>
      <c r="U47" s="1">
        <f>IF(WEEKNUM('Data input'!$L47)=0,"",TEXT('Data input'!$L47+7-WEEKDAY('Data input'!$L47,1),"mm/dd/yy"))</f>
      </c>
      <c r="V47" s="59" t="e">
        <f>'Data input'!$A47/'Data input'!$A47</f>
        <v>#DIV/0!</v>
      </c>
    </row>
    <row r="48" spans="3:22" ht="15">
      <c r="C48" s="9"/>
      <c r="H48" s="9"/>
      <c r="I48" s="9"/>
      <c r="J48" s="5"/>
      <c r="P48" s="9"/>
      <c r="Q48" s="1" t="e">
        <f>TEXT('Data input'!$H48-WEEKDAY('Data input'!$H48,1)+1,"mm/dd/yy")</f>
        <v>#VALUE!</v>
      </c>
      <c r="R48" s="1" t="str">
        <f>TEXT('Data input'!$H48+7-WEEKDAY('Data input'!$H48,1),"mm/dd/yy")</f>
        <v>01/00/00</v>
      </c>
      <c r="S48" s="1" t="e">
        <f>CONCATENATE('Data input'!$Q48," ",'Data input'!$R48)</f>
        <v>#VALUE!</v>
      </c>
      <c r="T48" s="1">
        <f>IF(WEEKNUM('Data input'!$L48)=0,"",TEXT('Data input'!$L48-WEEKDAY('Data input'!$L48,1)+1,"mm/dd/yy"))</f>
      </c>
      <c r="U48" s="1">
        <f>IF(WEEKNUM('Data input'!$L48)=0,"",TEXT('Data input'!$L48+7-WEEKDAY('Data input'!$L48,1),"mm/dd/yy"))</f>
      </c>
      <c r="V48" s="59" t="e">
        <f>'Data input'!$A48/'Data input'!$A48</f>
        <v>#DIV/0!</v>
      </c>
    </row>
    <row r="49" spans="3:22" ht="15">
      <c r="C49" s="9"/>
      <c r="H49" s="9"/>
      <c r="I49" s="9"/>
      <c r="J49" s="5"/>
      <c r="P49" s="9"/>
      <c r="Q49" s="1" t="e">
        <f>TEXT('Data input'!$H49-WEEKDAY('Data input'!$H49,1)+1,"mm/dd/yy")</f>
        <v>#VALUE!</v>
      </c>
      <c r="R49" s="1" t="str">
        <f>TEXT('Data input'!$H49+7-WEEKDAY('Data input'!$H49,1),"mm/dd/yy")</f>
        <v>01/00/00</v>
      </c>
      <c r="S49" s="1" t="e">
        <f>CONCATENATE('Data input'!$Q49," ",'Data input'!$R49)</f>
        <v>#VALUE!</v>
      </c>
      <c r="T49" s="1">
        <f>IF(WEEKNUM('Data input'!$L49)=0,"",TEXT('Data input'!$L49-WEEKDAY('Data input'!$L49,1)+1,"mm/dd/yy"))</f>
      </c>
      <c r="U49" s="1">
        <f>IF(WEEKNUM('Data input'!$L49)=0,"",TEXT('Data input'!$L49+7-WEEKDAY('Data input'!$L49,1),"mm/dd/yy"))</f>
      </c>
      <c r="V49" s="59" t="e">
        <f>'Data input'!$A49/'Data input'!$A49</f>
        <v>#DIV/0!</v>
      </c>
    </row>
    <row r="50" spans="3:22" ht="15">
      <c r="C50" s="9"/>
      <c r="H50" s="9"/>
      <c r="I50" s="9"/>
      <c r="J50" s="5"/>
      <c r="P50" s="9"/>
      <c r="Q50" s="1" t="e">
        <f>TEXT('Data input'!$H50-WEEKDAY('Data input'!$H50,1)+1,"mm/dd/yy")</f>
        <v>#VALUE!</v>
      </c>
      <c r="R50" s="1" t="str">
        <f>TEXT('Data input'!$H50+7-WEEKDAY('Data input'!$H50,1),"mm/dd/yy")</f>
        <v>01/00/00</v>
      </c>
      <c r="S50" s="1" t="e">
        <f>CONCATENATE('Data input'!$Q50," ",'Data input'!$R50)</f>
        <v>#VALUE!</v>
      </c>
      <c r="T50" s="1">
        <f>IF(WEEKNUM('Data input'!$L50)=0,"",TEXT('Data input'!$L50-WEEKDAY('Data input'!$L50,1)+1,"mm/dd/yy"))</f>
      </c>
      <c r="U50" s="1">
        <f>IF(WEEKNUM('Data input'!$L50)=0,"",TEXT('Data input'!$L50+7-WEEKDAY('Data input'!$L50,1),"mm/dd/yy"))</f>
      </c>
      <c r="V50" s="59" t="e">
        <f>'Data input'!$A50/'Data input'!$A50</f>
        <v>#DIV/0!</v>
      </c>
    </row>
    <row r="51" spans="3:22" ht="15">
      <c r="C51" s="9"/>
      <c r="H51" s="9"/>
      <c r="I51" s="9"/>
      <c r="J51" s="5"/>
      <c r="P51" s="9"/>
      <c r="Q51" s="1" t="e">
        <f>TEXT('Data input'!$H51-WEEKDAY('Data input'!$H51,1)+1,"mm/dd/yy")</f>
        <v>#VALUE!</v>
      </c>
      <c r="R51" s="1" t="str">
        <f>TEXT('Data input'!$H51+7-WEEKDAY('Data input'!$H51,1),"mm/dd/yy")</f>
        <v>01/00/00</v>
      </c>
      <c r="S51" s="1" t="e">
        <f>CONCATENATE('Data input'!$Q51," ",'Data input'!$R51)</f>
        <v>#VALUE!</v>
      </c>
      <c r="T51" s="1">
        <f>IF(WEEKNUM('Data input'!$L51)=0,"",TEXT('Data input'!$L51-WEEKDAY('Data input'!$L51,1)+1,"mm/dd/yy"))</f>
      </c>
      <c r="U51" s="1">
        <f>IF(WEEKNUM('Data input'!$L51)=0,"",TEXT('Data input'!$L51+7-WEEKDAY('Data input'!$L51,1),"mm/dd/yy"))</f>
      </c>
      <c r="V51" s="59" t="e">
        <f>'Data input'!$A51/'Data input'!$A51</f>
        <v>#DIV/0!</v>
      </c>
    </row>
    <row r="52" spans="3:22" ht="15">
      <c r="C52" s="9"/>
      <c r="H52" s="9"/>
      <c r="I52" s="9"/>
      <c r="J52" s="5"/>
      <c r="P52" s="9"/>
      <c r="Q52" s="1" t="e">
        <f>TEXT('Data input'!$H52-WEEKDAY('Data input'!$H52,1)+1,"mm/dd/yy")</f>
        <v>#VALUE!</v>
      </c>
      <c r="R52" s="1" t="str">
        <f>TEXT('Data input'!$H52+7-WEEKDAY('Data input'!$H52,1),"mm/dd/yy")</f>
        <v>01/00/00</v>
      </c>
      <c r="S52" s="1" t="e">
        <f>CONCATENATE('Data input'!$Q52," ",'Data input'!$R52)</f>
        <v>#VALUE!</v>
      </c>
      <c r="T52" s="1">
        <f>IF(WEEKNUM('Data input'!$L52)=0,"",TEXT('Data input'!$L52-WEEKDAY('Data input'!$L52,1)+1,"mm/dd/yy"))</f>
      </c>
      <c r="U52" s="1">
        <f>IF(WEEKNUM('Data input'!$L52)=0,"",TEXT('Data input'!$L52+7-WEEKDAY('Data input'!$L52,1),"mm/dd/yy"))</f>
      </c>
      <c r="V52" s="59" t="e">
        <f>'Data input'!$A52/'Data input'!$A52</f>
        <v>#DIV/0!</v>
      </c>
    </row>
    <row r="53" spans="3:22" ht="15">
      <c r="C53" s="9"/>
      <c r="H53" s="9"/>
      <c r="I53" s="9"/>
      <c r="J53" s="5"/>
      <c r="P53" s="9"/>
      <c r="Q53" s="1" t="e">
        <f>TEXT('Data input'!$H53-WEEKDAY('Data input'!$H53,1)+1,"mm/dd/yy")</f>
        <v>#VALUE!</v>
      </c>
      <c r="R53" s="1" t="str">
        <f>TEXT('Data input'!$H53+7-WEEKDAY('Data input'!$H53,1),"mm/dd/yy")</f>
        <v>01/00/00</v>
      </c>
      <c r="S53" s="1" t="e">
        <f>CONCATENATE('Data input'!$Q53," ",'Data input'!$R53)</f>
        <v>#VALUE!</v>
      </c>
      <c r="T53" s="1">
        <f>IF(WEEKNUM('Data input'!$L53)=0,"",TEXT('Data input'!$L53-WEEKDAY('Data input'!$L53,1)+1,"mm/dd/yy"))</f>
      </c>
      <c r="U53" s="1">
        <f>IF(WEEKNUM('Data input'!$L53)=0,"",TEXT('Data input'!$L53+7-WEEKDAY('Data input'!$L53,1),"mm/dd/yy"))</f>
      </c>
      <c r="V53" s="59" t="e">
        <f>'Data input'!$A53/'Data input'!$A53</f>
        <v>#DIV/0!</v>
      </c>
    </row>
    <row r="54" spans="3:22" ht="15">
      <c r="C54" s="9"/>
      <c r="H54" s="9"/>
      <c r="I54" s="9"/>
      <c r="J54" s="5"/>
      <c r="P54" s="9"/>
      <c r="Q54" s="1" t="e">
        <f>TEXT('Data input'!$H54-WEEKDAY('Data input'!$H54,1)+1,"mm/dd/yy")</f>
        <v>#VALUE!</v>
      </c>
      <c r="R54" s="1" t="str">
        <f>TEXT('Data input'!$H54+7-WEEKDAY('Data input'!$H54,1),"mm/dd/yy")</f>
        <v>01/00/00</v>
      </c>
      <c r="S54" s="1" t="e">
        <f>CONCATENATE('Data input'!$Q54," ",'Data input'!$R54)</f>
        <v>#VALUE!</v>
      </c>
      <c r="T54" s="1">
        <f>IF(WEEKNUM('Data input'!$L54)=0,"",TEXT('Data input'!$L54-WEEKDAY('Data input'!$L54,1)+1,"mm/dd/yy"))</f>
      </c>
      <c r="U54" s="1">
        <f>IF(WEEKNUM('Data input'!$L54)=0,"",TEXT('Data input'!$L54+7-WEEKDAY('Data input'!$L54,1),"mm/dd/yy"))</f>
      </c>
      <c r="V54" s="59" t="e">
        <f>'Data input'!$A54/'Data input'!$A54</f>
        <v>#DIV/0!</v>
      </c>
    </row>
    <row r="55" spans="3:22" ht="15">
      <c r="C55" s="9"/>
      <c r="H55" s="9"/>
      <c r="I55" s="9"/>
      <c r="J55" s="5"/>
      <c r="P55" s="9"/>
      <c r="Q55" s="1" t="e">
        <f>TEXT('Data input'!$H55-WEEKDAY('Data input'!$H55,1)+1,"mm/dd/yy")</f>
        <v>#VALUE!</v>
      </c>
      <c r="R55" s="1" t="str">
        <f>TEXT('Data input'!$H55+7-WEEKDAY('Data input'!$H55,1),"mm/dd/yy")</f>
        <v>01/00/00</v>
      </c>
      <c r="S55" s="1" t="e">
        <f>CONCATENATE('Data input'!$Q55," ",'Data input'!$R55)</f>
        <v>#VALUE!</v>
      </c>
      <c r="T55" s="1">
        <f>IF(WEEKNUM('Data input'!$L55)=0,"",TEXT('Data input'!$L55-WEEKDAY('Data input'!$L55,1)+1,"mm/dd/yy"))</f>
      </c>
      <c r="U55" s="1">
        <f>IF(WEEKNUM('Data input'!$L55)=0,"",TEXT('Data input'!$L55+7-WEEKDAY('Data input'!$L55,1),"mm/dd/yy"))</f>
      </c>
      <c r="V55" s="59" t="e">
        <f>'Data input'!$A55/'Data input'!$A55</f>
        <v>#DIV/0!</v>
      </c>
    </row>
    <row r="56" spans="3:22" ht="15">
      <c r="C56" s="9"/>
      <c r="H56" s="9"/>
      <c r="I56" s="9"/>
      <c r="J56" s="5"/>
      <c r="P56" s="9"/>
      <c r="Q56" s="1" t="e">
        <f>TEXT('Data input'!$H56-WEEKDAY('Data input'!$H56,1)+1,"mm/dd/yy")</f>
        <v>#VALUE!</v>
      </c>
      <c r="R56" s="1" t="str">
        <f>TEXT('Data input'!$H56+7-WEEKDAY('Data input'!$H56,1),"mm/dd/yy")</f>
        <v>01/00/00</v>
      </c>
      <c r="S56" s="1" t="e">
        <f>CONCATENATE('Data input'!$Q56," ",'Data input'!$R56)</f>
        <v>#VALUE!</v>
      </c>
      <c r="T56" s="1">
        <f>IF(WEEKNUM('Data input'!$L56)=0,"",TEXT('Data input'!$L56-WEEKDAY('Data input'!$L56,1)+1,"mm/dd/yy"))</f>
      </c>
      <c r="U56" s="1">
        <f>IF(WEEKNUM('Data input'!$L56)=0,"",TEXT('Data input'!$L56+7-WEEKDAY('Data input'!$L56,1),"mm/dd/yy"))</f>
      </c>
      <c r="V56" s="59" t="e">
        <f>'Data input'!$A56/'Data input'!$A56</f>
        <v>#DIV/0!</v>
      </c>
    </row>
    <row r="57" spans="3:22" ht="15">
      <c r="C57" s="9"/>
      <c r="H57" s="9"/>
      <c r="I57" s="9"/>
      <c r="J57" s="5"/>
      <c r="P57" s="9"/>
      <c r="Q57" s="1" t="e">
        <f>TEXT('Data input'!$H57-WEEKDAY('Data input'!$H57,1)+1,"mm/dd/yy")</f>
        <v>#VALUE!</v>
      </c>
      <c r="R57" s="1" t="str">
        <f>TEXT('Data input'!$H57+7-WEEKDAY('Data input'!$H57,1),"mm/dd/yy")</f>
        <v>01/00/00</v>
      </c>
      <c r="S57" s="1" t="e">
        <f>CONCATENATE('Data input'!$Q57," ",'Data input'!$R57)</f>
        <v>#VALUE!</v>
      </c>
      <c r="T57" s="1">
        <f>IF(WEEKNUM('Data input'!$L57)=0,"",TEXT('Data input'!$L57-WEEKDAY('Data input'!$L57,1)+1,"mm/dd/yy"))</f>
      </c>
      <c r="U57" s="1">
        <f>IF(WEEKNUM('Data input'!$L57)=0,"",TEXT('Data input'!$L57+7-WEEKDAY('Data input'!$L57,1),"mm/dd/yy"))</f>
      </c>
      <c r="V57" s="59" t="e">
        <f>'Data input'!$A57/'Data input'!$A57</f>
        <v>#DIV/0!</v>
      </c>
    </row>
    <row r="58" spans="3:22" ht="15">
      <c r="C58" s="9"/>
      <c r="H58" s="9"/>
      <c r="I58" s="9"/>
      <c r="J58" s="5"/>
      <c r="P58" s="9"/>
      <c r="Q58" s="1" t="e">
        <f>TEXT('Data input'!$H58-WEEKDAY('Data input'!$H58,1)+1,"mm/dd/yy")</f>
        <v>#VALUE!</v>
      </c>
      <c r="R58" s="1" t="str">
        <f>TEXT('Data input'!$H58+7-WEEKDAY('Data input'!$H58,1),"mm/dd/yy")</f>
        <v>01/00/00</v>
      </c>
      <c r="S58" s="1" t="e">
        <f>CONCATENATE('Data input'!$Q58," ",'Data input'!$R58)</f>
        <v>#VALUE!</v>
      </c>
      <c r="T58" s="1">
        <f>IF(WEEKNUM('Data input'!$L58)=0,"",TEXT('Data input'!$L58-WEEKDAY('Data input'!$L58,1)+1,"mm/dd/yy"))</f>
      </c>
      <c r="U58" s="1">
        <f>IF(WEEKNUM('Data input'!$L58)=0,"",TEXT('Data input'!$L58+7-WEEKDAY('Data input'!$L58,1),"mm/dd/yy"))</f>
      </c>
      <c r="V58" s="59" t="e">
        <f>'Data input'!$A58/'Data input'!$A58</f>
        <v>#DIV/0!</v>
      </c>
    </row>
    <row r="59" spans="3:22" ht="15">
      <c r="C59" s="9"/>
      <c r="H59" s="9"/>
      <c r="I59" s="9"/>
      <c r="J59" s="5"/>
      <c r="P59" s="9"/>
      <c r="Q59" s="1" t="e">
        <f>TEXT('Data input'!$H59-WEEKDAY('Data input'!$H59,1)+1,"mm/dd/yy")</f>
        <v>#VALUE!</v>
      </c>
      <c r="R59" s="1" t="str">
        <f>TEXT('Data input'!$H59+7-WEEKDAY('Data input'!$H59,1),"mm/dd/yy")</f>
        <v>01/00/00</v>
      </c>
      <c r="S59" s="1" t="e">
        <f>CONCATENATE('Data input'!$Q59," ",'Data input'!$R59)</f>
        <v>#VALUE!</v>
      </c>
      <c r="T59" s="1">
        <f>IF(WEEKNUM('Data input'!$L59)=0,"",TEXT('Data input'!$L59-WEEKDAY('Data input'!$L59,1)+1,"mm/dd/yy"))</f>
      </c>
      <c r="U59" s="1">
        <f>IF(WEEKNUM('Data input'!$L59)=0,"",TEXT('Data input'!$L59+7-WEEKDAY('Data input'!$L59,1),"mm/dd/yy"))</f>
      </c>
      <c r="V59" s="59" t="e">
        <f>'Data input'!$A59/'Data input'!$A59</f>
        <v>#DIV/0!</v>
      </c>
    </row>
    <row r="60" spans="3:22" ht="15">
      <c r="C60" s="9"/>
      <c r="H60" s="9"/>
      <c r="I60" s="9"/>
      <c r="J60" s="5"/>
      <c r="P60" s="9"/>
      <c r="Q60" s="1" t="e">
        <f>TEXT('Data input'!$H60-WEEKDAY('Data input'!$H60,1)+1,"mm/dd/yy")</f>
        <v>#VALUE!</v>
      </c>
      <c r="R60" s="1" t="str">
        <f>TEXT('Data input'!$H60+7-WEEKDAY('Data input'!$H60,1),"mm/dd/yy")</f>
        <v>01/00/00</v>
      </c>
      <c r="S60" s="1" t="e">
        <f>CONCATENATE('Data input'!$Q60," ",'Data input'!$R60)</f>
        <v>#VALUE!</v>
      </c>
      <c r="T60" s="1">
        <f>IF(WEEKNUM('Data input'!$L60)=0,"",TEXT('Data input'!$L60-WEEKDAY('Data input'!$L60,1)+1,"mm/dd/yy"))</f>
      </c>
      <c r="U60" s="1">
        <f>IF(WEEKNUM('Data input'!$L60)=0,"",TEXT('Data input'!$L60+7-WEEKDAY('Data input'!$L60,1),"mm/dd/yy"))</f>
      </c>
      <c r="V60" s="59" t="e">
        <f>'Data input'!$A60/'Data input'!$A60</f>
        <v>#DIV/0!</v>
      </c>
    </row>
    <row r="61" spans="3:22" ht="15">
      <c r="C61" s="9"/>
      <c r="H61" s="9"/>
      <c r="I61" s="9"/>
      <c r="J61" s="5"/>
      <c r="P61" s="9"/>
      <c r="Q61" s="1" t="e">
        <f>TEXT('Data input'!$H61-WEEKDAY('Data input'!$H61,1)+1,"mm/dd/yy")</f>
        <v>#VALUE!</v>
      </c>
      <c r="R61" s="1" t="str">
        <f>TEXT('Data input'!$H61+7-WEEKDAY('Data input'!$H61,1),"mm/dd/yy")</f>
        <v>01/00/00</v>
      </c>
      <c r="S61" s="1" t="e">
        <f>CONCATENATE('Data input'!$Q61," ",'Data input'!$R61)</f>
        <v>#VALUE!</v>
      </c>
      <c r="T61" s="1">
        <f>IF(WEEKNUM('Data input'!$L61)=0,"",TEXT('Data input'!$L61-WEEKDAY('Data input'!$L61,1)+1,"mm/dd/yy"))</f>
      </c>
      <c r="U61" s="1">
        <f>IF(WEEKNUM('Data input'!$L61)=0,"",TEXT('Data input'!$L61+7-WEEKDAY('Data input'!$L61,1),"mm/dd/yy"))</f>
      </c>
      <c r="V61" s="59" t="e">
        <f>'Data input'!$A61/'Data input'!$A61</f>
        <v>#DIV/0!</v>
      </c>
    </row>
    <row r="62" spans="3:22" ht="15">
      <c r="C62" s="9"/>
      <c r="H62" s="9"/>
      <c r="I62" s="9"/>
      <c r="J62" s="5"/>
      <c r="P62" s="9"/>
      <c r="Q62" s="1" t="e">
        <f>TEXT('Data input'!$H62-WEEKDAY('Data input'!$H62,1)+1,"mm/dd/yy")</f>
        <v>#VALUE!</v>
      </c>
      <c r="R62" s="1" t="str">
        <f>TEXT('Data input'!$H62+7-WEEKDAY('Data input'!$H62,1),"mm/dd/yy")</f>
        <v>01/00/00</v>
      </c>
      <c r="S62" s="1" t="e">
        <f>CONCATENATE('Data input'!$Q62," ",'Data input'!$R62)</f>
        <v>#VALUE!</v>
      </c>
      <c r="T62" s="1">
        <f>IF(WEEKNUM('Data input'!$L62)=0,"",TEXT('Data input'!$L62-WEEKDAY('Data input'!$L62,1)+1,"mm/dd/yy"))</f>
      </c>
      <c r="U62" s="1">
        <f>IF(WEEKNUM('Data input'!$L62)=0,"",TEXT('Data input'!$L62+7-WEEKDAY('Data input'!$L62,1),"mm/dd/yy"))</f>
      </c>
      <c r="V62" s="59" t="e">
        <f>'Data input'!$A62/'Data input'!$A62</f>
        <v>#DIV/0!</v>
      </c>
    </row>
    <row r="63" spans="3:22" ht="15">
      <c r="C63" s="9"/>
      <c r="H63" s="9"/>
      <c r="I63" s="9"/>
      <c r="J63" s="5"/>
      <c r="P63" s="9"/>
      <c r="Q63" s="1" t="e">
        <f>TEXT('Data input'!$H63-WEEKDAY('Data input'!$H63,1)+1,"mm/dd/yy")</f>
        <v>#VALUE!</v>
      </c>
      <c r="R63" s="1" t="str">
        <f>TEXT('Data input'!$H63+7-WEEKDAY('Data input'!$H63,1),"mm/dd/yy")</f>
        <v>01/00/00</v>
      </c>
      <c r="S63" s="1" t="e">
        <f>CONCATENATE('Data input'!$Q63," ",'Data input'!$R63)</f>
        <v>#VALUE!</v>
      </c>
      <c r="T63" s="1">
        <f>IF(WEEKNUM('Data input'!$L63)=0,"",TEXT('Data input'!$L63-WEEKDAY('Data input'!$L63,1)+1,"mm/dd/yy"))</f>
      </c>
      <c r="U63" s="1">
        <f>IF(WEEKNUM('Data input'!$L63)=0,"",TEXT('Data input'!$L63+7-WEEKDAY('Data input'!$L63,1),"mm/dd/yy"))</f>
      </c>
      <c r="V63" s="59" t="e">
        <f>'Data input'!$A63/'Data input'!$A63</f>
        <v>#DIV/0!</v>
      </c>
    </row>
    <row r="64" spans="3:22" ht="15">
      <c r="C64" s="9"/>
      <c r="H64" s="9"/>
      <c r="I64" s="9"/>
      <c r="J64" s="5"/>
      <c r="P64" s="9"/>
      <c r="Q64" s="1" t="e">
        <f>TEXT('Data input'!$H64-WEEKDAY('Data input'!$H64,1)+1,"mm/dd/yy")</f>
        <v>#VALUE!</v>
      </c>
      <c r="R64" s="1" t="str">
        <f>TEXT('Data input'!$H64+7-WEEKDAY('Data input'!$H64,1),"mm/dd/yy")</f>
        <v>01/00/00</v>
      </c>
      <c r="S64" s="1" t="e">
        <f>CONCATENATE('Data input'!$Q64," ",'Data input'!$R64)</f>
        <v>#VALUE!</v>
      </c>
      <c r="T64" s="1">
        <f>IF(WEEKNUM('Data input'!$L64)=0,"",TEXT('Data input'!$L64-WEEKDAY('Data input'!$L64,1)+1,"mm/dd/yy"))</f>
      </c>
      <c r="U64" s="1">
        <f>IF(WEEKNUM('Data input'!$L64)=0,"",TEXT('Data input'!$L64+7-WEEKDAY('Data input'!$L64,1),"mm/dd/yy"))</f>
      </c>
      <c r="V64" s="59" t="e">
        <f>'Data input'!$A64/'Data input'!$A64</f>
        <v>#DIV/0!</v>
      </c>
    </row>
    <row r="65" spans="3:22" ht="15">
      <c r="C65" s="9"/>
      <c r="H65" s="9"/>
      <c r="I65" s="9"/>
      <c r="J65" s="5"/>
      <c r="P65" s="9"/>
      <c r="Q65" s="1" t="e">
        <f>TEXT('Data input'!$H65-WEEKDAY('Data input'!$H65,1)+1,"mm/dd/yy")</f>
        <v>#VALUE!</v>
      </c>
      <c r="R65" s="1" t="str">
        <f>TEXT('Data input'!$H65+7-WEEKDAY('Data input'!$H65,1),"mm/dd/yy")</f>
        <v>01/00/00</v>
      </c>
      <c r="S65" s="1" t="e">
        <f>CONCATENATE('Data input'!$Q65," ",'Data input'!$R65)</f>
        <v>#VALUE!</v>
      </c>
      <c r="T65" s="1">
        <f>IF(WEEKNUM('Data input'!$L65)=0,"",TEXT('Data input'!$L65-WEEKDAY('Data input'!$L65,1)+1,"mm/dd/yy"))</f>
      </c>
      <c r="U65" s="1">
        <f>IF(WEEKNUM('Data input'!$L65)=0,"",TEXT('Data input'!$L65+7-WEEKDAY('Data input'!$L65,1),"mm/dd/yy"))</f>
      </c>
      <c r="V65" s="59" t="e">
        <f>'Data input'!$A65/'Data input'!$A65</f>
        <v>#DIV/0!</v>
      </c>
    </row>
    <row r="66" spans="3:22" ht="15">
      <c r="C66" s="9"/>
      <c r="H66" s="9"/>
      <c r="I66" s="9"/>
      <c r="J66" s="5"/>
      <c r="P66" s="9"/>
      <c r="Q66" s="1" t="e">
        <f>TEXT('Data input'!$H66-WEEKDAY('Data input'!$H66,1)+1,"mm/dd/yy")</f>
        <v>#VALUE!</v>
      </c>
      <c r="R66" s="1" t="str">
        <f>TEXT('Data input'!$H66+7-WEEKDAY('Data input'!$H66,1),"mm/dd/yy")</f>
        <v>01/00/00</v>
      </c>
      <c r="S66" s="1" t="e">
        <f>CONCATENATE('Data input'!$Q66," ",'Data input'!$R66)</f>
        <v>#VALUE!</v>
      </c>
      <c r="T66" s="1">
        <f>IF(WEEKNUM('Data input'!$L66)=0,"",TEXT('Data input'!$L66-WEEKDAY('Data input'!$L66,1)+1,"mm/dd/yy"))</f>
      </c>
      <c r="U66" s="1">
        <f>IF(WEEKNUM('Data input'!$L66)=0,"",TEXT('Data input'!$L66+7-WEEKDAY('Data input'!$L66,1),"mm/dd/yy"))</f>
      </c>
      <c r="V66" s="59" t="e">
        <f>'Data input'!$A66/'Data input'!$A66</f>
        <v>#DIV/0!</v>
      </c>
    </row>
    <row r="67" spans="3:22" ht="15">
      <c r="C67" s="9"/>
      <c r="H67" s="9"/>
      <c r="I67" s="9"/>
      <c r="J67" s="5"/>
      <c r="P67" s="9"/>
      <c r="Q67" s="1" t="e">
        <f>TEXT('Data input'!$H67-WEEKDAY('Data input'!$H67,1)+1,"mm/dd/yy")</f>
        <v>#VALUE!</v>
      </c>
      <c r="R67" s="1" t="str">
        <f>TEXT('Data input'!$H67+7-WEEKDAY('Data input'!$H67,1),"mm/dd/yy")</f>
        <v>01/00/00</v>
      </c>
      <c r="S67" s="1" t="e">
        <f>CONCATENATE('Data input'!$Q67," ",'Data input'!$R67)</f>
        <v>#VALUE!</v>
      </c>
      <c r="T67" s="1">
        <f>IF(WEEKNUM('Data input'!$L67)=0,"",TEXT('Data input'!$L67-WEEKDAY('Data input'!$L67,1)+1,"mm/dd/yy"))</f>
      </c>
      <c r="U67" s="1">
        <f>IF(WEEKNUM('Data input'!$L67)=0,"",TEXT('Data input'!$L67+7-WEEKDAY('Data input'!$L67,1),"mm/dd/yy"))</f>
      </c>
      <c r="V67" s="59" t="e">
        <f>'Data input'!$A67/'Data input'!$A67</f>
        <v>#DIV/0!</v>
      </c>
    </row>
    <row r="68" spans="3:22" ht="15">
      <c r="C68" s="9"/>
      <c r="H68" s="9"/>
      <c r="I68" s="9"/>
      <c r="J68" s="5"/>
      <c r="P68" s="9"/>
      <c r="Q68" s="1" t="e">
        <f>TEXT('Data input'!$H68-WEEKDAY('Data input'!$H68,1)+1,"mm/dd/yy")</f>
        <v>#VALUE!</v>
      </c>
      <c r="R68" s="1" t="str">
        <f>TEXT('Data input'!$H68+7-WEEKDAY('Data input'!$H68,1),"mm/dd/yy")</f>
        <v>01/00/00</v>
      </c>
      <c r="S68" s="1" t="e">
        <f>CONCATENATE('Data input'!$Q68," ",'Data input'!$R68)</f>
        <v>#VALUE!</v>
      </c>
      <c r="T68" s="1">
        <f>IF(WEEKNUM('Data input'!$L68)=0,"",TEXT('Data input'!$L68-WEEKDAY('Data input'!$L68,1)+1,"mm/dd/yy"))</f>
      </c>
      <c r="U68" s="1">
        <f>IF(WEEKNUM('Data input'!$L68)=0,"",TEXT('Data input'!$L68+7-WEEKDAY('Data input'!$L68,1),"mm/dd/yy"))</f>
      </c>
      <c r="V68" s="59" t="e">
        <f>'Data input'!$A68/'Data input'!$A68</f>
        <v>#DIV/0!</v>
      </c>
    </row>
    <row r="69" spans="3:22" ht="15">
      <c r="C69" s="9"/>
      <c r="H69" s="9"/>
      <c r="I69" s="9"/>
      <c r="J69" s="5"/>
      <c r="P69" s="9"/>
      <c r="Q69" s="1" t="e">
        <f>TEXT('Data input'!$H69-WEEKDAY('Data input'!$H69,1)+1,"mm/dd/yy")</f>
        <v>#VALUE!</v>
      </c>
      <c r="R69" s="1" t="str">
        <f>TEXT('Data input'!$H69+7-WEEKDAY('Data input'!$H69,1),"mm/dd/yy")</f>
        <v>01/00/00</v>
      </c>
      <c r="S69" s="1" t="e">
        <f>CONCATENATE('Data input'!$Q69," ",'Data input'!$R69)</f>
        <v>#VALUE!</v>
      </c>
      <c r="T69" s="1">
        <f>IF(WEEKNUM('Data input'!$L69)=0,"",TEXT('Data input'!$L69-WEEKDAY('Data input'!$L69,1)+1,"mm/dd/yy"))</f>
      </c>
      <c r="U69" s="1">
        <f>IF(WEEKNUM('Data input'!$L69)=0,"",TEXT('Data input'!$L69+7-WEEKDAY('Data input'!$L69,1),"mm/dd/yy"))</f>
      </c>
      <c r="V69" s="59" t="e">
        <f>'Data input'!$A69/'Data input'!$A69</f>
        <v>#DIV/0!</v>
      </c>
    </row>
    <row r="70" spans="3:22" ht="15">
      <c r="C70" s="9"/>
      <c r="H70" s="9"/>
      <c r="I70" s="9"/>
      <c r="J70" s="5"/>
      <c r="P70" s="9"/>
      <c r="Q70" s="1" t="e">
        <f>TEXT('Data input'!$H70-WEEKDAY('Data input'!$H70,1)+1,"mm/dd/yy")</f>
        <v>#VALUE!</v>
      </c>
      <c r="R70" s="1" t="str">
        <f>TEXT('Data input'!$H70+7-WEEKDAY('Data input'!$H70,1),"mm/dd/yy")</f>
        <v>01/00/00</v>
      </c>
      <c r="S70" s="1" t="e">
        <f>CONCATENATE('Data input'!$Q70," ",'Data input'!$R70)</f>
        <v>#VALUE!</v>
      </c>
      <c r="T70" s="1">
        <f>IF(WEEKNUM('Data input'!$L70)=0,"",TEXT('Data input'!$L70-WEEKDAY('Data input'!$L70,1)+1,"mm/dd/yy"))</f>
      </c>
      <c r="U70" s="1">
        <f>IF(WEEKNUM('Data input'!$L70)=0,"",TEXT('Data input'!$L70+7-WEEKDAY('Data input'!$L70,1),"mm/dd/yy"))</f>
      </c>
      <c r="V70" s="59" t="e">
        <f>'Data input'!$A70/'Data input'!$A70</f>
        <v>#DIV/0!</v>
      </c>
    </row>
    <row r="71" spans="3:22" ht="15">
      <c r="C71" s="9"/>
      <c r="H71" s="9"/>
      <c r="I71" s="9"/>
      <c r="J71" s="5"/>
      <c r="P71" s="9"/>
      <c r="Q71" s="1" t="e">
        <f>TEXT('Data input'!$H71-WEEKDAY('Data input'!$H71,1)+1,"mm/dd/yy")</f>
        <v>#VALUE!</v>
      </c>
      <c r="R71" s="1" t="str">
        <f>TEXT('Data input'!$H71+7-WEEKDAY('Data input'!$H71,1),"mm/dd/yy")</f>
        <v>01/00/00</v>
      </c>
      <c r="S71" s="1" t="e">
        <f>CONCATENATE('Data input'!$Q71," ",'Data input'!$R71)</f>
        <v>#VALUE!</v>
      </c>
      <c r="T71" s="1">
        <f>IF(WEEKNUM('Data input'!$L71)=0,"",TEXT('Data input'!$L71-WEEKDAY('Data input'!$L71,1)+1,"mm/dd/yy"))</f>
      </c>
      <c r="U71" s="1">
        <f>IF(WEEKNUM('Data input'!$L71)=0,"",TEXT('Data input'!$L71+7-WEEKDAY('Data input'!$L71,1),"mm/dd/yy"))</f>
      </c>
      <c r="V71" s="59" t="e">
        <f>'Data input'!$A71/'Data input'!$A71</f>
        <v>#DIV/0!</v>
      </c>
    </row>
    <row r="72" spans="3:22" ht="15">
      <c r="C72" s="9"/>
      <c r="H72" s="9"/>
      <c r="I72" s="9"/>
      <c r="J72" s="5"/>
      <c r="P72" s="9"/>
      <c r="Q72" s="1" t="e">
        <f>TEXT('Data input'!$H72-WEEKDAY('Data input'!$H72,1)+1,"mm/dd/yy")</f>
        <v>#VALUE!</v>
      </c>
      <c r="R72" s="1" t="str">
        <f>TEXT('Data input'!$H72+7-WEEKDAY('Data input'!$H72,1),"mm/dd/yy")</f>
        <v>01/00/00</v>
      </c>
      <c r="S72" s="1" t="e">
        <f>CONCATENATE('Data input'!$Q72," ",'Data input'!$R72)</f>
        <v>#VALUE!</v>
      </c>
      <c r="T72" s="1">
        <f>IF(WEEKNUM('Data input'!$L72)=0,"",TEXT('Data input'!$L72-WEEKDAY('Data input'!$L72,1)+1,"mm/dd/yy"))</f>
      </c>
      <c r="U72" s="1">
        <f>IF(WEEKNUM('Data input'!$L72)=0,"",TEXT('Data input'!$L72+7-WEEKDAY('Data input'!$L72,1),"mm/dd/yy"))</f>
      </c>
      <c r="V72" s="59" t="e">
        <f>'Data input'!$A72/'Data input'!$A72</f>
        <v>#DIV/0!</v>
      </c>
    </row>
    <row r="73" spans="3:22" ht="15">
      <c r="C73" s="9"/>
      <c r="H73" s="9"/>
      <c r="I73" s="9"/>
      <c r="J73" s="5"/>
      <c r="P73" s="9"/>
      <c r="Q73" s="1" t="e">
        <f>TEXT('Data input'!$H73-WEEKDAY('Data input'!$H73,1)+1,"mm/dd/yy")</f>
        <v>#VALUE!</v>
      </c>
      <c r="R73" s="1" t="str">
        <f>TEXT('Data input'!$H73+7-WEEKDAY('Data input'!$H73,1),"mm/dd/yy")</f>
        <v>01/00/00</v>
      </c>
      <c r="S73" s="1" t="e">
        <f>CONCATENATE('Data input'!$Q73," ",'Data input'!$R73)</f>
        <v>#VALUE!</v>
      </c>
      <c r="T73" s="1">
        <f>IF(WEEKNUM('Data input'!$L73)=0,"",TEXT('Data input'!$L73-WEEKDAY('Data input'!$L73,1)+1,"mm/dd/yy"))</f>
      </c>
      <c r="U73" s="1">
        <f>IF(WEEKNUM('Data input'!$L73)=0,"",TEXT('Data input'!$L73+7-WEEKDAY('Data input'!$L73,1),"mm/dd/yy"))</f>
      </c>
      <c r="V73" s="59" t="e">
        <f>'Data input'!$A73/'Data input'!$A73</f>
        <v>#DIV/0!</v>
      </c>
    </row>
    <row r="74" spans="3:22" ht="15">
      <c r="C74" s="9"/>
      <c r="H74" s="9"/>
      <c r="I74" s="9"/>
      <c r="J74" s="5"/>
      <c r="P74" s="9"/>
      <c r="Q74" s="1" t="e">
        <f>TEXT('Data input'!$H74-WEEKDAY('Data input'!$H74,1)+1,"mm/dd/yy")</f>
        <v>#VALUE!</v>
      </c>
      <c r="R74" s="1" t="str">
        <f>TEXT('Data input'!$H74+7-WEEKDAY('Data input'!$H74,1),"mm/dd/yy")</f>
        <v>01/00/00</v>
      </c>
      <c r="S74" s="1" t="e">
        <f>CONCATENATE('Data input'!$Q74," ",'Data input'!$R74)</f>
        <v>#VALUE!</v>
      </c>
      <c r="T74" s="1">
        <f>IF(WEEKNUM('Data input'!$L74)=0,"",TEXT('Data input'!$L74-WEEKDAY('Data input'!$L74,1)+1,"mm/dd/yy"))</f>
      </c>
      <c r="U74" s="1">
        <f>IF(WEEKNUM('Data input'!$L74)=0,"",TEXT('Data input'!$L74+7-WEEKDAY('Data input'!$L74,1),"mm/dd/yy"))</f>
      </c>
      <c r="V74" s="59" t="e">
        <f>'Data input'!$A74/'Data input'!$A74</f>
        <v>#DIV/0!</v>
      </c>
    </row>
    <row r="75" spans="3:22" ht="15">
      <c r="C75" s="9"/>
      <c r="H75" s="9"/>
      <c r="I75" s="9"/>
      <c r="J75" s="5"/>
      <c r="P75" s="9"/>
      <c r="Q75" s="1" t="e">
        <f>TEXT('Data input'!$H75-WEEKDAY('Data input'!$H75,1)+1,"mm/dd/yy")</f>
        <v>#VALUE!</v>
      </c>
      <c r="R75" s="1" t="str">
        <f>TEXT('Data input'!$H75+7-WEEKDAY('Data input'!$H75,1),"mm/dd/yy")</f>
        <v>01/00/00</v>
      </c>
      <c r="S75" s="1" t="e">
        <f>CONCATENATE('Data input'!$Q75," ",'Data input'!$R75)</f>
        <v>#VALUE!</v>
      </c>
      <c r="T75" s="1">
        <f>IF(WEEKNUM('Data input'!$L75)=0,"",TEXT('Data input'!$L75-WEEKDAY('Data input'!$L75,1)+1,"mm/dd/yy"))</f>
      </c>
      <c r="U75" s="1">
        <f>IF(WEEKNUM('Data input'!$L75)=0,"",TEXT('Data input'!$L75+7-WEEKDAY('Data input'!$L75,1),"mm/dd/yy"))</f>
      </c>
      <c r="V75" s="59" t="e">
        <f>'Data input'!$A75/'Data input'!$A75</f>
        <v>#DIV/0!</v>
      </c>
    </row>
    <row r="76" spans="3:22" ht="15">
      <c r="C76" s="9"/>
      <c r="H76" s="9"/>
      <c r="I76" s="9"/>
      <c r="J76" s="5"/>
      <c r="P76" s="9"/>
      <c r="Q76" s="1" t="e">
        <f>TEXT('Data input'!$H76-WEEKDAY('Data input'!$H76,1)+1,"mm/dd/yy")</f>
        <v>#VALUE!</v>
      </c>
      <c r="R76" s="1" t="str">
        <f>TEXT('Data input'!$H76+7-WEEKDAY('Data input'!$H76,1),"mm/dd/yy")</f>
        <v>01/00/00</v>
      </c>
      <c r="S76" s="1" t="e">
        <f>CONCATENATE('Data input'!$Q76," ",'Data input'!$R76)</f>
        <v>#VALUE!</v>
      </c>
      <c r="T76" s="1">
        <f>IF(WEEKNUM('Data input'!$L76)=0,"",TEXT('Data input'!$L76-WEEKDAY('Data input'!$L76,1)+1,"mm/dd/yy"))</f>
      </c>
      <c r="U76" s="1">
        <f>IF(WEEKNUM('Data input'!$L76)=0,"",TEXT('Data input'!$L76+7-WEEKDAY('Data input'!$L76,1),"mm/dd/yy"))</f>
      </c>
      <c r="V76" s="59" t="e">
        <f>'Data input'!$A76/'Data input'!$A76</f>
        <v>#DIV/0!</v>
      </c>
    </row>
    <row r="77" spans="3:22" ht="15">
      <c r="C77" s="9"/>
      <c r="H77" s="9"/>
      <c r="I77" s="9"/>
      <c r="J77" s="5"/>
      <c r="P77" s="9"/>
      <c r="Q77" s="1" t="e">
        <f>TEXT('Data input'!$H77-WEEKDAY('Data input'!$H77,1)+1,"mm/dd/yy")</f>
        <v>#VALUE!</v>
      </c>
      <c r="R77" s="1" t="str">
        <f>TEXT('Data input'!$H77+7-WEEKDAY('Data input'!$H77,1),"mm/dd/yy")</f>
        <v>01/00/00</v>
      </c>
      <c r="S77" s="1" t="e">
        <f>CONCATENATE('Data input'!$Q77," ",'Data input'!$R77)</f>
        <v>#VALUE!</v>
      </c>
      <c r="T77" s="1">
        <f>IF(WEEKNUM('Data input'!$L77)=0,"",TEXT('Data input'!$L77-WEEKDAY('Data input'!$L77,1)+1,"mm/dd/yy"))</f>
      </c>
      <c r="U77" s="1">
        <f>IF(WEEKNUM('Data input'!$L77)=0,"",TEXT('Data input'!$L77+7-WEEKDAY('Data input'!$L77,1),"mm/dd/yy"))</f>
      </c>
      <c r="V77" s="59" t="e">
        <f>'Data input'!$A77/'Data input'!$A77</f>
        <v>#DIV/0!</v>
      </c>
    </row>
    <row r="78" spans="3:22" ht="15">
      <c r="C78" s="9"/>
      <c r="H78" s="9"/>
      <c r="I78" s="9"/>
      <c r="J78" s="5"/>
      <c r="P78" s="9"/>
      <c r="Q78" s="1" t="e">
        <f>TEXT('Data input'!$H78-WEEKDAY('Data input'!$H78,1)+1,"mm/dd/yy")</f>
        <v>#VALUE!</v>
      </c>
      <c r="R78" s="1" t="str">
        <f>TEXT('Data input'!$H78+7-WEEKDAY('Data input'!$H78,1),"mm/dd/yy")</f>
        <v>01/00/00</v>
      </c>
      <c r="S78" s="1" t="e">
        <f>CONCATENATE('Data input'!$Q78," ",'Data input'!$R78)</f>
        <v>#VALUE!</v>
      </c>
      <c r="T78" s="1">
        <f>IF(WEEKNUM('Data input'!$L78)=0,"",TEXT('Data input'!$L78-WEEKDAY('Data input'!$L78,1)+1,"mm/dd/yy"))</f>
      </c>
      <c r="U78" s="1">
        <f>IF(WEEKNUM('Data input'!$L78)=0,"",TEXT('Data input'!$L78+7-WEEKDAY('Data input'!$L78,1),"mm/dd/yy"))</f>
      </c>
      <c r="V78" s="59" t="e">
        <f>'Data input'!$A78/'Data input'!$A78</f>
        <v>#DIV/0!</v>
      </c>
    </row>
    <row r="79" spans="3:22" ht="15">
      <c r="C79" s="9"/>
      <c r="H79" s="9"/>
      <c r="I79" s="9"/>
      <c r="J79" s="5"/>
      <c r="P79" s="9"/>
      <c r="Q79" s="1" t="e">
        <f>TEXT('Data input'!$H79-WEEKDAY('Data input'!$H79,1)+1,"mm/dd/yy")</f>
        <v>#VALUE!</v>
      </c>
      <c r="R79" s="1" t="str">
        <f>TEXT('Data input'!$H79+7-WEEKDAY('Data input'!$H79,1),"mm/dd/yy")</f>
        <v>01/00/00</v>
      </c>
      <c r="S79" s="1" t="e">
        <f>CONCATENATE('Data input'!$Q79," ",'Data input'!$R79)</f>
        <v>#VALUE!</v>
      </c>
      <c r="T79" s="1">
        <f>IF(WEEKNUM('Data input'!$L79)=0,"",TEXT('Data input'!$L79-WEEKDAY('Data input'!$L79,1)+1,"mm/dd/yy"))</f>
      </c>
      <c r="U79" s="1">
        <f>IF(WEEKNUM('Data input'!$L79)=0,"",TEXT('Data input'!$L79+7-WEEKDAY('Data input'!$L79,1),"mm/dd/yy"))</f>
      </c>
      <c r="V79" s="59" t="e">
        <f>'Data input'!$A79/'Data input'!$A79</f>
        <v>#DIV/0!</v>
      </c>
    </row>
    <row r="80" spans="3:22" ht="15">
      <c r="C80" s="9"/>
      <c r="H80" s="9"/>
      <c r="I80" s="9"/>
      <c r="J80" s="5"/>
      <c r="P80" s="9"/>
      <c r="Q80" s="1" t="e">
        <f>TEXT('Data input'!$H80-WEEKDAY('Data input'!$H80,1)+1,"mm/dd/yy")</f>
        <v>#VALUE!</v>
      </c>
      <c r="R80" s="1" t="str">
        <f>TEXT('Data input'!$H80+7-WEEKDAY('Data input'!$H80,1),"mm/dd/yy")</f>
        <v>01/00/00</v>
      </c>
      <c r="S80" s="1" t="e">
        <f>CONCATENATE('Data input'!$Q80," ",'Data input'!$R80)</f>
        <v>#VALUE!</v>
      </c>
      <c r="T80" s="1">
        <f>IF(WEEKNUM('Data input'!$L80)=0,"",TEXT('Data input'!$L80-WEEKDAY('Data input'!$L80,1)+1,"mm/dd/yy"))</f>
      </c>
      <c r="U80" s="1">
        <f>IF(WEEKNUM('Data input'!$L80)=0,"",TEXT('Data input'!$L80+7-WEEKDAY('Data input'!$L80,1),"mm/dd/yy"))</f>
      </c>
      <c r="V80" s="59" t="e">
        <f>'Data input'!$A80/'Data input'!$A80</f>
        <v>#DIV/0!</v>
      </c>
    </row>
    <row r="81" spans="3:22" ht="15">
      <c r="C81" s="9"/>
      <c r="H81" s="9"/>
      <c r="I81" s="9"/>
      <c r="J81" s="5"/>
      <c r="P81" s="9"/>
      <c r="Q81" s="1" t="e">
        <f>TEXT('Data input'!$H81-WEEKDAY('Data input'!$H81,1)+1,"mm/dd/yy")</f>
        <v>#VALUE!</v>
      </c>
      <c r="R81" s="1" t="str">
        <f>TEXT('Data input'!$H81+7-WEEKDAY('Data input'!$H81,1),"mm/dd/yy")</f>
        <v>01/00/00</v>
      </c>
      <c r="S81" s="1" t="e">
        <f>CONCATENATE('Data input'!$Q81," ",'Data input'!$R81)</f>
        <v>#VALUE!</v>
      </c>
      <c r="T81" s="1">
        <f>IF(WEEKNUM('Data input'!$L81)=0,"",TEXT('Data input'!$L81-WEEKDAY('Data input'!$L81,1)+1,"mm/dd/yy"))</f>
      </c>
      <c r="U81" s="1">
        <f>IF(WEEKNUM('Data input'!$L81)=0,"",TEXT('Data input'!$L81+7-WEEKDAY('Data input'!$L81,1),"mm/dd/yy"))</f>
      </c>
      <c r="V81" s="59" t="e">
        <f>'Data input'!$A81/'Data input'!$A81</f>
        <v>#DIV/0!</v>
      </c>
    </row>
    <row r="82" spans="3:22" ht="15">
      <c r="C82" s="9"/>
      <c r="H82" s="9"/>
      <c r="I82" s="9"/>
      <c r="J82" s="5"/>
      <c r="P82" s="9"/>
      <c r="Q82" s="1" t="e">
        <f>TEXT('Data input'!$H82-WEEKDAY('Data input'!$H82,1)+1,"mm/dd/yy")</f>
        <v>#VALUE!</v>
      </c>
      <c r="R82" s="1" t="str">
        <f>TEXT('Data input'!$H82+7-WEEKDAY('Data input'!$H82,1),"mm/dd/yy")</f>
        <v>01/00/00</v>
      </c>
      <c r="S82" s="1" t="e">
        <f>CONCATENATE('Data input'!$Q82," ",'Data input'!$R82)</f>
        <v>#VALUE!</v>
      </c>
      <c r="T82" s="1">
        <f>IF(WEEKNUM('Data input'!$L82)=0,"",TEXT('Data input'!$L82-WEEKDAY('Data input'!$L82,1)+1,"mm/dd/yy"))</f>
      </c>
      <c r="U82" s="1">
        <f>IF(WEEKNUM('Data input'!$L82)=0,"",TEXT('Data input'!$L82+7-WEEKDAY('Data input'!$L82,1),"mm/dd/yy"))</f>
      </c>
      <c r="V82" s="59" t="e">
        <f>'Data input'!$A82/'Data input'!$A82</f>
        <v>#DIV/0!</v>
      </c>
    </row>
    <row r="83" spans="3:22" ht="15">
      <c r="C83" s="9"/>
      <c r="H83" s="9"/>
      <c r="I83" s="9"/>
      <c r="J83" s="5"/>
      <c r="P83" s="9"/>
      <c r="Q83" s="1" t="e">
        <f>TEXT('Data input'!$H83-WEEKDAY('Data input'!$H83,1)+1,"mm/dd/yy")</f>
        <v>#VALUE!</v>
      </c>
      <c r="R83" s="1" t="str">
        <f>TEXT('Data input'!$H83+7-WEEKDAY('Data input'!$H83,1),"mm/dd/yy")</f>
        <v>01/00/00</v>
      </c>
      <c r="S83" s="1" t="e">
        <f>CONCATENATE('Data input'!$Q83," ",'Data input'!$R83)</f>
        <v>#VALUE!</v>
      </c>
      <c r="T83" s="1">
        <f>IF(WEEKNUM('Data input'!$L83)=0,"",TEXT('Data input'!$L83-WEEKDAY('Data input'!$L83,1)+1,"mm/dd/yy"))</f>
      </c>
      <c r="U83" s="1">
        <f>IF(WEEKNUM('Data input'!$L83)=0,"",TEXT('Data input'!$L83+7-WEEKDAY('Data input'!$L83,1),"mm/dd/yy"))</f>
      </c>
      <c r="V83" s="59" t="e">
        <f>'Data input'!$A83/'Data input'!$A83</f>
        <v>#DIV/0!</v>
      </c>
    </row>
    <row r="84" spans="3:22" ht="15">
      <c r="C84" s="9"/>
      <c r="H84" s="9"/>
      <c r="I84" s="9"/>
      <c r="J84" s="5"/>
      <c r="P84" s="9"/>
      <c r="Q84" s="1" t="e">
        <f>TEXT('Data input'!$H84-WEEKDAY('Data input'!$H84,1)+1,"mm/dd/yy")</f>
        <v>#VALUE!</v>
      </c>
      <c r="R84" s="1" t="str">
        <f>TEXT('Data input'!$H84+7-WEEKDAY('Data input'!$H84,1),"mm/dd/yy")</f>
        <v>01/00/00</v>
      </c>
      <c r="S84" s="1" t="e">
        <f>CONCATENATE('Data input'!$Q84," ",'Data input'!$R84)</f>
        <v>#VALUE!</v>
      </c>
      <c r="T84" s="1">
        <f>IF(WEEKNUM('Data input'!$L84)=0,"",TEXT('Data input'!$L84-WEEKDAY('Data input'!$L84,1)+1,"mm/dd/yy"))</f>
      </c>
      <c r="U84" s="1">
        <f>IF(WEEKNUM('Data input'!$L84)=0,"",TEXT('Data input'!$L84+7-WEEKDAY('Data input'!$L84,1),"mm/dd/yy"))</f>
      </c>
      <c r="V84" s="59" t="e">
        <f>'Data input'!$A84/'Data input'!$A84</f>
        <v>#DIV/0!</v>
      </c>
    </row>
    <row r="85" spans="3:22" ht="15">
      <c r="C85" s="9"/>
      <c r="H85" s="9"/>
      <c r="I85" s="9"/>
      <c r="J85" s="5"/>
      <c r="P85" s="9"/>
      <c r="Q85" s="1" t="e">
        <f>TEXT('Data input'!$H85-WEEKDAY('Data input'!$H85,1)+1,"mm/dd/yy")</f>
        <v>#VALUE!</v>
      </c>
      <c r="R85" s="1" t="str">
        <f>TEXT('Data input'!$H85+7-WEEKDAY('Data input'!$H85,1),"mm/dd/yy")</f>
        <v>01/00/00</v>
      </c>
      <c r="S85" s="1" t="e">
        <f>CONCATENATE('Data input'!$Q85," ",'Data input'!$R85)</f>
        <v>#VALUE!</v>
      </c>
      <c r="T85" s="1">
        <f>IF(WEEKNUM('Data input'!$L85)=0,"",TEXT('Data input'!$L85-WEEKDAY('Data input'!$L85,1)+1,"mm/dd/yy"))</f>
      </c>
      <c r="U85" s="1">
        <f>IF(WEEKNUM('Data input'!$L85)=0,"",TEXT('Data input'!$L85+7-WEEKDAY('Data input'!$L85,1),"mm/dd/yy"))</f>
      </c>
      <c r="V85" s="59" t="e">
        <f>'Data input'!$A85/'Data input'!$A85</f>
        <v>#DIV/0!</v>
      </c>
    </row>
    <row r="86" spans="3:22" ht="15">
      <c r="C86" s="9"/>
      <c r="H86" s="9"/>
      <c r="I86" s="9"/>
      <c r="J86" s="5"/>
      <c r="P86" s="9"/>
      <c r="Q86" s="1" t="e">
        <f>TEXT('Data input'!$H86-WEEKDAY('Data input'!$H86,1)+1,"mm/dd/yy")</f>
        <v>#VALUE!</v>
      </c>
      <c r="R86" s="1" t="str">
        <f>TEXT('Data input'!$H86+7-WEEKDAY('Data input'!$H86,1),"mm/dd/yy")</f>
        <v>01/00/00</v>
      </c>
      <c r="S86" s="1" t="e">
        <f>CONCATENATE('Data input'!$Q86," ",'Data input'!$R86)</f>
        <v>#VALUE!</v>
      </c>
      <c r="T86" s="1">
        <f>IF(WEEKNUM('Data input'!$L86)=0,"",TEXT('Data input'!$L86-WEEKDAY('Data input'!$L86,1)+1,"mm/dd/yy"))</f>
      </c>
      <c r="U86" s="1">
        <f>IF(WEEKNUM('Data input'!$L86)=0,"",TEXT('Data input'!$L86+7-WEEKDAY('Data input'!$L86,1),"mm/dd/yy"))</f>
      </c>
      <c r="V86" s="59" t="e">
        <f>'Data input'!$A86/'Data input'!$A86</f>
        <v>#DIV/0!</v>
      </c>
    </row>
    <row r="87" spans="3:22" ht="15">
      <c r="C87" s="9"/>
      <c r="H87" s="9"/>
      <c r="I87" s="9"/>
      <c r="J87" s="5"/>
      <c r="P87" s="9"/>
      <c r="Q87" s="1" t="e">
        <f>TEXT('Data input'!$H87-WEEKDAY('Data input'!$H87,1)+1,"mm/dd/yy")</f>
        <v>#VALUE!</v>
      </c>
      <c r="R87" s="1" t="str">
        <f>TEXT('Data input'!$H87+7-WEEKDAY('Data input'!$H87,1),"mm/dd/yy")</f>
        <v>01/00/00</v>
      </c>
      <c r="S87" s="1" t="e">
        <f>CONCATENATE('Data input'!$Q87," ",'Data input'!$R87)</f>
        <v>#VALUE!</v>
      </c>
      <c r="T87" s="1">
        <f>IF(WEEKNUM('Data input'!$L87)=0,"",TEXT('Data input'!$L87-WEEKDAY('Data input'!$L87,1)+1,"mm/dd/yy"))</f>
      </c>
      <c r="U87" s="1">
        <f>IF(WEEKNUM('Data input'!$L87)=0,"",TEXT('Data input'!$L87+7-WEEKDAY('Data input'!$L87,1),"mm/dd/yy"))</f>
      </c>
      <c r="V87" s="59" t="e">
        <f>'Data input'!$A87/'Data input'!$A87</f>
        <v>#DIV/0!</v>
      </c>
    </row>
    <row r="88" spans="3:22" ht="15">
      <c r="C88" s="9"/>
      <c r="H88" s="9"/>
      <c r="I88" s="9"/>
      <c r="J88" s="5"/>
      <c r="P88" s="9"/>
      <c r="Q88" s="1" t="e">
        <f>TEXT('Data input'!$H88-WEEKDAY('Data input'!$H88,1)+1,"mm/dd/yy")</f>
        <v>#VALUE!</v>
      </c>
      <c r="R88" s="1" t="str">
        <f>TEXT('Data input'!$H88+7-WEEKDAY('Data input'!$H88,1),"mm/dd/yy")</f>
        <v>01/00/00</v>
      </c>
      <c r="S88" s="1" t="e">
        <f>CONCATENATE('Data input'!$Q88," ",'Data input'!$R88)</f>
        <v>#VALUE!</v>
      </c>
      <c r="T88" s="1">
        <f>IF(WEEKNUM('Data input'!$L88)=0,"",TEXT('Data input'!$L88-WEEKDAY('Data input'!$L88,1)+1,"mm/dd/yy"))</f>
      </c>
      <c r="U88" s="1">
        <f>IF(WEEKNUM('Data input'!$L88)=0,"",TEXT('Data input'!$L88+7-WEEKDAY('Data input'!$L88,1),"mm/dd/yy"))</f>
      </c>
      <c r="V88" s="59" t="e">
        <f>'Data input'!$A88/'Data input'!$A88</f>
        <v>#DIV/0!</v>
      </c>
    </row>
    <row r="89" spans="3:22" ht="15">
      <c r="C89" s="9"/>
      <c r="H89" s="9"/>
      <c r="I89" s="9"/>
      <c r="J89" s="5"/>
      <c r="P89" s="9"/>
      <c r="Q89" s="1" t="e">
        <f>TEXT('Data input'!$H89-WEEKDAY('Data input'!$H89,1)+1,"mm/dd/yy")</f>
        <v>#VALUE!</v>
      </c>
      <c r="R89" s="1" t="str">
        <f>TEXT('Data input'!$H89+7-WEEKDAY('Data input'!$H89,1),"mm/dd/yy")</f>
        <v>01/00/00</v>
      </c>
      <c r="S89" s="1" t="e">
        <f>CONCATENATE('Data input'!$Q89," ",'Data input'!$R89)</f>
        <v>#VALUE!</v>
      </c>
      <c r="T89" s="1">
        <f>IF(WEEKNUM('Data input'!$L89)=0,"",TEXT('Data input'!$L89-WEEKDAY('Data input'!$L89,1)+1,"mm/dd/yy"))</f>
      </c>
      <c r="U89" s="1">
        <f>IF(WEEKNUM('Data input'!$L89)=0,"",TEXT('Data input'!$L89+7-WEEKDAY('Data input'!$L89,1),"mm/dd/yy"))</f>
      </c>
      <c r="V89" s="59" t="e">
        <f>'Data input'!$A89/'Data input'!$A89</f>
        <v>#DIV/0!</v>
      </c>
    </row>
    <row r="90" spans="3:22" ht="15">
      <c r="C90" s="9"/>
      <c r="H90" s="9"/>
      <c r="I90" s="9"/>
      <c r="J90" s="5"/>
      <c r="P90" s="9"/>
      <c r="Q90" s="1" t="e">
        <f>TEXT('Data input'!$H90-WEEKDAY('Data input'!$H90,1)+1,"mm/dd/yy")</f>
        <v>#VALUE!</v>
      </c>
      <c r="R90" s="1" t="str">
        <f>TEXT('Data input'!$H90+7-WEEKDAY('Data input'!$H90,1),"mm/dd/yy")</f>
        <v>01/00/00</v>
      </c>
      <c r="S90" s="1" t="e">
        <f>CONCATENATE('Data input'!$Q90," ",'Data input'!$R90)</f>
        <v>#VALUE!</v>
      </c>
      <c r="T90" s="1">
        <f>IF(WEEKNUM('Data input'!$L90)=0,"",TEXT('Data input'!$L90-WEEKDAY('Data input'!$L90,1)+1,"mm/dd/yy"))</f>
      </c>
      <c r="U90" s="1">
        <f>IF(WEEKNUM('Data input'!$L90)=0,"",TEXT('Data input'!$L90+7-WEEKDAY('Data input'!$L90,1),"mm/dd/yy"))</f>
      </c>
      <c r="V90" s="59" t="e">
        <f>'Data input'!$A90/'Data input'!$A90</f>
        <v>#DIV/0!</v>
      </c>
    </row>
    <row r="91" spans="3:22" ht="15">
      <c r="C91" s="9"/>
      <c r="H91" s="9"/>
      <c r="I91" s="9"/>
      <c r="J91" s="5"/>
      <c r="P91" s="9"/>
      <c r="Q91" s="1" t="e">
        <f>TEXT('Data input'!$H91-WEEKDAY('Data input'!$H91,1)+1,"mm/dd/yy")</f>
        <v>#VALUE!</v>
      </c>
      <c r="R91" s="1" t="str">
        <f>TEXT('Data input'!$H91+7-WEEKDAY('Data input'!$H91,1),"mm/dd/yy")</f>
        <v>01/00/00</v>
      </c>
      <c r="S91" s="1" t="e">
        <f>CONCATENATE('Data input'!$Q91," ",'Data input'!$R91)</f>
        <v>#VALUE!</v>
      </c>
      <c r="T91" s="1">
        <f>IF(WEEKNUM('Data input'!$L91)=0,"",TEXT('Data input'!$L91-WEEKDAY('Data input'!$L91,1)+1,"mm/dd/yy"))</f>
      </c>
      <c r="U91" s="1">
        <f>IF(WEEKNUM('Data input'!$L91)=0,"",TEXT('Data input'!$L91+7-WEEKDAY('Data input'!$L91,1),"mm/dd/yy"))</f>
      </c>
      <c r="V91" s="59" t="e">
        <f>'Data input'!$A91/'Data input'!$A91</f>
        <v>#DIV/0!</v>
      </c>
    </row>
    <row r="92" spans="3:22" ht="15">
      <c r="C92" s="9"/>
      <c r="H92" s="9"/>
      <c r="I92" s="9"/>
      <c r="J92" s="5"/>
      <c r="P92" s="9"/>
      <c r="Q92" s="1" t="e">
        <f>TEXT('Data input'!$H92-WEEKDAY('Data input'!$H92,1)+1,"mm/dd/yy")</f>
        <v>#VALUE!</v>
      </c>
      <c r="R92" s="1" t="str">
        <f>TEXT('Data input'!$H92+7-WEEKDAY('Data input'!$H92,1),"mm/dd/yy")</f>
        <v>01/00/00</v>
      </c>
      <c r="S92" s="1" t="e">
        <f>CONCATENATE('Data input'!$Q92," ",'Data input'!$R92)</f>
        <v>#VALUE!</v>
      </c>
      <c r="T92" s="1">
        <f>IF(WEEKNUM('Data input'!$L92)=0,"",TEXT('Data input'!$L92-WEEKDAY('Data input'!$L92,1)+1,"mm/dd/yy"))</f>
      </c>
      <c r="U92" s="1">
        <f>IF(WEEKNUM('Data input'!$L92)=0,"",TEXT('Data input'!$L92+7-WEEKDAY('Data input'!$L92,1),"mm/dd/yy"))</f>
      </c>
      <c r="V92" s="59" t="e">
        <f>'Data input'!$A92/'Data input'!$A92</f>
        <v>#DIV/0!</v>
      </c>
    </row>
    <row r="93" spans="3:22" ht="15">
      <c r="C93" s="9"/>
      <c r="H93" s="9"/>
      <c r="I93" s="9"/>
      <c r="J93" s="5"/>
      <c r="P93" s="9"/>
      <c r="Q93" s="1" t="e">
        <f>TEXT('Data input'!$H93-WEEKDAY('Data input'!$H93,1)+1,"mm/dd/yy")</f>
        <v>#VALUE!</v>
      </c>
      <c r="R93" s="1" t="str">
        <f>TEXT('Data input'!$H93+7-WEEKDAY('Data input'!$H93,1),"mm/dd/yy")</f>
        <v>01/00/00</v>
      </c>
      <c r="S93" s="1" t="e">
        <f>CONCATENATE('Data input'!$Q93," ",'Data input'!$R93)</f>
        <v>#VALUE!</v>
      </c>
      <c r="T93" s="1">
        <f>IF(WEEKNUM('Data input'!$L93)=0,"",TEXT('Data input'!$L93-WEEKDAY('Data input'!$L93,1)+1,"mm/dd/yy"))</f>
      </c>
      <c r="U93" s="1">
        <f>IF(WEEKNUM('Data input'!$L93)=0,"",TEXT('Data input'!$L93+7-WEEKDAY('Data input'!$L93,1),"mm/dd/yy"))</f>
      </c>
      <c r="V93" s="59" t="e">
        <f>'Data input'!$A93/'Data input'!$A93</f>
        <v>#DIV/0!</v>
      </c>
    </row>
    <row r="94" spans="3:22" ht="15">
      <c r="C94" s="9"/>
      <c r="H94" s="9"/>
      <c r="I94" s="9"/>
      <c r="J94" s="5"/>
      <c r="P94" s="9"/>
      <c r="Q94" s="1" t="e">
        <f>TEXT('Data input'!$H94-WEEKDAY('Data input'!$H94,1)+1,"mm/dd/yy")</f>
        <v>#VALUE!</v>
      </c>
      <c r="R94" s="1" t="str">
        <f>TEXT('Data input'!$H94+7-WEEKDAY('Data input'!$H94,1),"mm/dd/yy")</f>
        <v>01/00/00</v>
      </c>
      <c r="S94" s="1" t="e">
        <f>CONCATENATE('Data input'!$Q94," ",'Data input'!$R94)</f>
        <v>#VALUE!</v>
      </c>
      <c r="T94" s="1">
        <f>IF(WEEKNUM('Data input'!$L94)=0,"",TEXT('Data input'!$L94-WEEKDAY('Data input'!$L94,1)+1,"mm/dd/yy"))</f>
      </c>
      <c r="U94" s="1">
        <f>IF(WEEKNUM('Data input'!$L94)=0,"",TEXT('Data input'!$L94+7-WEEKDAY('Data input'!$L94,1),"mm/dd/yy"))</f>
      </c>
      <c r="V94" s="59" t="e">
        <f>'Data input'!$A94/'Data input'!$A94</f>
        <v>#DIV/0!</v>
      </c>
    </row>
    <row r="95" spans="3:22" ht="15">
      <c r="C95" s="9"/>
      <c r="H95" s="9"/>
      <c r="I95" s="9"/>
      <c r="J95" s="5"/>
      <c r="P95" s="9"/>
      <c r="Q95" s="1" t="e">
        <f>TEXT('Data input'!$H95-WEEKDAY('Data input'!$H95,1)+1,"mm/dd/yy")</f>
        <v>#VALUE!</v>
      </c>
      <c r="R95" s="1" t="str">
        <f>TEXT('Data input'!$H95+7-WEEKDAY('Data input'!$H95,1),"mm/dd/yy")</f>
        <v>01/00/00</v>
      </c>
      <c r="S95" s="1" t="e">
        <f>CONCATENATE('Data input'!$Q95," ",'Data input'!$R95)</f>
        <v>#VALUE!</v>
      </c>
      <c r="T95" s="1">
        <f>IF(WEEKNUM('Data input'!$L95)=0,"",TEXT('Data input'!$L95-WEEKDAY('Data input'!$L95,1)+1,"mm/dd/yy"))</f>
      </c>
      <c r="U95" s="1">
        <f>IF(WEEKNUM('Data input'!$L95)=0,"",TEXT('Data input'!$L95+7-WEEKDAY('Data input'!$L95,1),"mm/dd/yy"))</f>
      </c>
      <c r="V95" s="59" t="e">
        <f>'Data input'!$A95/'Data input'!$A95</f>
        <v>#DIV/0!</v>
      </c>
    </row>
    <row r="96" spans="3:22" ht="15">
      <c r="C96" s="9"/>
      <c r="H96" s="9"/>
      <c r="I96" s="9"/>
      <c r="J96" s="5"/>
      <c r="P96" s="9"/>
      <c r="Q96" s="1" t="e">
        <f>TEXT('Data input'!$H96-WEEKDAY('Data input'!$H96,1)+1,"mm/dd/yy")</f>
        <v>#VALUE!</v>
      </c>
      <c r="R96" s="1" t="str">
        <f>TEXT('Data input'!$H96+7-WEEKDAY('Data input'!$H96,1),"mm/dd/yy")</f>
        <v>01/00/00</v>
      </c>
      <c r="S96" s="1" t="e">
        <f>CONCATENATE('Data input'!$Q96," ",'Data input'!$R96)</f>
        <v>#VALUE!</v>
      </c>
      <c r="T96" s="1">
        <f>IF(WEEKNUM('Data input'!$L96)=0,"",TEXT('Data input'!$L96-WEEKDAY('Data input'!$L96,1)+1,"mm/dd/yy"))</f>
      </c>
      <c r="U96" s="1">
        <f>IF(WEEKNUM('Data input'!$L96)=0,"",TEXT('Data input'!$L96+7-WEEKDAY('Data input'!$L96,1),"mm/dd/yy"))</f>
      </c>
      <c r="V96" s="59" t="e">
        <f>'Data input'!$A96/'Data input'!$A96</f>
        <v>#DIV/0!</v>
      </c>
    </row>
    <row r="97" spans="3:22" ht="15">
      <c r="C97" s="9"/>
      <c r="H97" s="9"/>
      <c r="I97" s="9"/>
      <c r="J97" s="5"/>
      <c r="P97" s="9"/>
      <c r="Q97" s="1" t="e">
        <f>TEXT('Data input'!$H97-WEEKDAY('Data input'!$H97,1)+1,"mm/dd/yy")</f>
        <v>#VALUE!</v>
      </c>
      <c r="R97" s="1" t="str">
        <f>TEXT('Data input'!$H97+7-WEEKDAY('Data input'!$H97,1),"mm/dd/yy")</f>
        <v>01/00/00</v>
      </c>
      <c r="S97" s="1" t="e">
        <f>CONCATENATE('Data input'!$Q97," ",'Data input'!$R97)</f>
        <v>#VALUE!</v>
      </c>
      <c r="T97" s="1">
        <f>IF(WEEKNUM('Data input'!$L97)=0,"",TEXT('Data input'!$L97-WEEKDAY('Data input'!$L97,1)+1,"mm/dd/yy"))</f>
      </c>
      <c r="U97" s="1">
        <f>IF(WEEKNUM('Data input'!$L97)=0,"",TEXT('Data input'!$L97+7-WEEKDAY('Data input'!$L97,1),"mm/dd/yy"))</f>
      </c>
      <c r="V97" s="59" t="e">
        <f>'Data input'!$A97/'Data input'!$A97</f>
        <v>#DIV/0!</v>
      </c>
    </row>
    <row r="98" spans="3:22" ht="15">
      <c r="C98" s="9"/>
      <c r="H98" s="9"/>
      <c r="I98" s="9"/>
      <c r="J98" s="5"/>
      <c r="P98" s="9"/>
      <c r="Q98" s="1" t="e">
        <f>TEXT('Data input'!$H98-WEEKDAY('Data input'!$H98,1)+1,"mm/dd/yy")</f>
        <v>#VALUE!</v>
      </c>
      <c r="R98" s="1" t="str">
        <f>TEXT('Data input'!$H98+7-WEEKDAY('Data input'!$H98,1),"mm/dd/yy")</f>
        <v>01/00/00</v>
      </c>
      <c r="S98" s="1" t="e">
        <f>CONCATENATE('Data input'!$Q98," ",'Data input'!$R98)</f>
        <v>#VALUE!</v>
      </c>
      <c r="T98" s="1">
        <f>IF(WEEKNUM('Data input'!$L98)=0,"",TEXT('Data input'!$L98-WEEKDAY('Data input'!$L98,1)+1,"mm/dd/yy"))</f>
      </c>
      <c r="U98" s="1">
        <f>IF(WEEKNUM('Data input'!$L98)=0,"",TEXT('Data input'!$L98+7-WEEKDAY('Data input'!$L98,1),"mm/dd/yy"))</f>
      </c>
      <c r="V98" s="59" t="e">
        <f>'Data input'!$A98/'Data input'!$A98</f>
        <v>#DIV/0!</v>
      </c>
    </row>
    <row r="99" spans="3:22" ht="15">
      <c r="C99" s="9"/>
      <c r="H99" s="9"/>
      <c r="I99" s="9"/>
      <c r="J99" s="5"/>
      <c r="P99" s="9"/>
      <c r="Q99" s="1" t="e">
        <f>TEXT('Data input'!$H99-WEEKDAY('Data input'!$H99,1)+1,"mm/dd/yy")</f>
        <v>#VALUE!</v>
      </c>
      <c r="R99" s="1" t="str">
        <f>TEXT('Data input'!$H99+7-WEEKDAY('Data input'!$H99,1),"mm/dd/yy")</f>
        <v>01/00/00</v>
      </c>
      <c r="S99" s="1" t="e">
        <f>CONCATENATE('Data input'!$Q99," ",'Data input'!$R99)</f>
        <v>#VALUE!</v>
      </c>
      <c r="T99" s="1">
        <f>IF(WEEKNUM('Data input'!$L99)=0,"",TEXT('Data input'!$L99-WEEKDAY('Data input'!$L99,1)+1,"mm/dd/yy"))</f>
      </c>
      <c r="U99" s="1">
        <f>IF(WEEKNUM('Data input'!$L99)=0,"",TEXT('Data input'!$L99+7-WEEKDAY('Data input'!$L99,1),"mm/dd/yy"))</f>
      </c>
      <c r="V99" s="59" t="e">
        <f>'Data input'!$A99/'Data input'!$A99</f>
        <v>#DIV/0!</v>
      </c>
    </row>
    <row r="100" spans="3:22" ht="15">
      <c r="C100" s="9"/>
      <c r="H100" s="9"/>
      <c r="I100" s="9"/>
      <c r="J100" s="5"/>
      <c r="P100" s="9"/>
      <c r="Q100" s="1" t="e">
        <f>TEXT('Data input'!$H100-WEEKDAY('Data input'!$H100,1)+1,"mm/dd/yy")</f>
        <v>#VALUE!</v>
      </c>
      <c r="R100" s="1" t="str">
        <f>TEXT('Data input'!$H100+7-WEEKDAY('Data input'!$H100,1),"mm/dd/yy")</f>
        <v>01/00/00</v>
      </c>
      <c r="S100" s="1" t="e">
        <f>CONCATENATE('Data input'!$Q100," ",'Data input'!$R100)</f>
        <v>#VALUE!</v>
      </c>
      <c r="T100" s="1">
        <f>IF(WEEKNUM('Data input'!$L100)=0,"",TEXT('Data input'!$L100-WEEKDAY('Data input'!$L100,1)+1,"mm/dd/yy"))</f>
      </c>
      <c r="U100" s="1">
        <f>IF(WEEKNUM('Data input'!$L100)=0,"",TEXT('Data input'!$L100+7-WEEKDAY('Data input'!$L100,1),"mm/dd/yy"))</f>
      </c>
      <c r="V100" s="59" t="e">
        <f>'Data input'!$A100/'Data input'!$A100</f>
        <v>#DIV/0!</v>
      </c>
    </row>
    <row r="101" spans="3:22" ht="15">
      <c r="C101" s="9"/>
      <c r="H101" s="9"/>
      <c r="I101" s="9"/>
      <c r="J101" s="5"/>
      <c r="P101" s="9"/>
      <c r="Q101" s="1" t="e">
        <f>TEXT('Data input'!$H101-WEEKDAY('Data input'!$H101,1)+1,"mm/dd/yy")</f>
        <v>#VALUE!</v>
      </c>
      <c r="R101" s="1" t="str">
        <f>TEXT('Data input'!$H101+7-WEEKDAY('Data input'!$H101,1),"mm/dd/yy")</f>
        <v>01/00/00</v>
      </c>
      <c r="S101" s="1" t="e">
        <f>CONCATENATE('Data input'!$Q101," ",'Data input'!$R101)</f>
        <v>#VALUE!</v>
      </c>
      <c r="T101" s="1">
        <f>IF(WEEKNUM('Data input'!$L101)=0,"",TEXT('Data input'!$L101-WEEKDAY('Data input'!$L101,1)+1,"mm/dd/yy"))</f>
      </c>
      <c r="U101" s="1">
        <f>IF(WEEKNUM('Data input'!$L101)=0,"",TEXT('Data input'!$L101+7-WEEKDAY('Data input'!$L101,1),"mm/dd/yy"))</f>
      </c>
      <c r="V101" s="59" t="e">
        <f>'Data input'!$A101/'Data input'!$A101</f>
        <v>#DIV/0!</v>
      </c>
    </row>
  </sheetData>
  <sheetProtection/>
  <printOptions/>
  <pageMargins left="0.75" right="0.75" top="1" bottom="1" header="0.5" footer="0.5"/>
  <pageSetup horizontalDpi="300" verticalDpi="300" orientation="portrait"/>
  <legacyDrawing r:id="rId1"/>
  <tableParts>
    <tablePart r:id="rId2"/>
  </tableParts>
</worksheet>
</file>

<file path=xl/worksheets/sheet4.xml><?xml version="1.0" encoding="utf-8"?>
<worksheet xmlns="http://schemas.openxmlformats.org/spreadsheetml/2006/main" xmlns:r="http://schemas.openxmlformats.org/officeDocument/2006/relationships">
  <sheetPr codeName="Sheet13"/>
  <dimension ref="A1:C27"/>
  <sheetViews>
    <sheetView zoomScalePageLayoutView="0" workbookViewId="0" topLeftCell="A4">
      <selection activeCell="A18" sqref="A18:IV21"/>
    </sheetView>
  </sheetViews>
  <sheetFormatPr defaultColWidth="10.625" defaultRowHeight="15.75"/>
  <cols>
    <col min="1" max="1" width="27.00390625" style="50" bestFit="1" customWidth="1"/>
    <col min="2" max="2" width="40.625" style="50" bestFit="1" customWidth="1"/>
    <col min="3" max="3" width="18.00390625" style="50" bestFit="1" customWidth="1"/>
  </cols>
  <sheetData>
    <row r="1" spans="1:3" ht="15">
      <c r="A1" s="52" t="s">
        <v>73</v>
      </c>
      <c r="B1" s="53" t="s">
        <v>74</v>
      </c>
      <c r="C1" s="51" t="s">
        <v>75</v>
      </c>
    </row>
    <row r="2" spans="1:3" ht="15">
      <c r="A2" s="47" t="s">
        <v>23</v>
      </c>
      <c r="B2" s="47" t="s">
        <v>76</v>
      </c>
      <c r="C2" s="47"/>
    </row>
    <row r="3" spans="1:3" ht="15">
      <c r="A3" s="47" t="s">
        <v>0</v>
      </c>
      <c r="B3" s="47" t="s">
        <v>77</v>
      </c>
      <c r="C3" s="47"/>
    </row>
    <row r="4" spans="1:3" ht="15">
      <c r="A4" s="47" t="s">
        <v>1</v>
      </c>
      <c r="B4" s="47" t="s">
        <v>78</v>
      </c>
      <c r="C4" s="48" t="s">
        <v>79</v>
      </c>
    </row>
    <row r="5" spans="1:3" ht="15">
      <c r="A5" s="47" t="s">
        <v>2</v>
      </c>
      <c r="B5" s="47" t="s">
        <v>80</v>
      </c>
      <c r="C5" s="47" t="s">
        <v>81</v>
      </c>
    </row>
    <row r="6" spans="1:3" ht="30.75">
      <c r="A6" s="47" t="s">
        <v>3</v>
      </c>
      <c r="B6" s="47" t="s">
        <v>82</v>
      </c>
      <c r="C6" s="49" t="s">
        <v>83</v>
      </c>
    </row>
    <row r="7" spans="1:3" ht="15">
      <c r="A7" s="47" t="s">
        <v>4</v>
      </c>
      <c r="B7" s="47" t="s">
        <v>84</v>
      </c>
      <c r="C7" s="47"/>
    </row>
    <row r="8" spans="1:3" ht="15">
      <c r="A8" s="47" t="s">
        <v>5</v>
      </c>
      <c r="B8" s="47" t="s">
        <v>85</v>
      </c>
      <c r="C8" s="47"/>
    </row>
    <row r="9" spans="1:3" ht="15">
      <c r="A9" s="47" t="s">
        <v>6</v>
      </c>
      <c r="B9" s="47" t="s">
        <v>86</v>
      </c>
      <c r="C9" s="48" t="s">
        <v>79</v>
      </c>
    </row>
    <row r="10" spans="1:3" ht="15">
      <c r="A10" s="47" t="s">
        <v>7</v>
      </c>
      <c r="B10" s="47" t="s">
        <v>87</v>
      </c>
      <c r="C10" s="48" t="s">
        <v>79</v>
      </c>
    </row>
    <row r="11" spans="1:3" ht="61.5">
      <c r="A11" s="47" t="s">
        <v>8</v>
      </c>
      <c r="B11" s="47" t="s">
        <v>88</v>
      </c>
      <c r="C11" s="49" t="s">
        <v>89</v>
      </c>
    </row>
    <row r="12" spans="1:3" ht="30.75">
      <c r="A12" s="47" t="s">
        <v>9</v>
      </c>
      <c r="B12" s="47" t="s">
        <v>90</v>
      </c>
      <c r="C12" s="49" t="s">
        <v>91</v>
      </c>
    </row>
    <row r="13" spans="1:3" ht="15">
      <c r="A13" s="47" t="s">
        <v>45</v>
      </c>
      <c r="B13" s="47" t="s">
        <v>97</v>
      </c>
      <c r="C13" s="48" t="s">
        <v>79</v>
      </c>
    </row>
    <row r="14" spans="1:3" ht="30.75">
      <c r="A14" s="47" t="s">
        <v>10</v>
      </c>
      <c r="B14" s="49" t="s">
        <v>92</v>
      </c>
      <c r="C14" s="49" t="s">
        <v>91</v>
      </c>
    </row>
    <row r="15" spans="1:3" ht="30.75">
      <c r="A15" s="47" t="s">
        <v>11</v>
      </c>
      <c r="B15" s="49" t="s">
        <v>93</v>
      </c>
      <c r="C15" s="49" t="s">
        <v>91</v>
      </c>
    </row>
    <row r="16" spans="1:3" ht="30.75">
      <c r="A16" s="47" t="s">
        <v>12</v>
      </c>
      <c r="B16" s="47" t="s">
        <v>94</v>
      </c>
      <c r="C16" s="49" t="s">
        <v>91</v>
      </c>
    </row>
    <row r="17" spans="1:3" ht="15">
      <c r="A17" s="47" t="s">
        <v>13</v>
      </c>
      <c r="B17" s="47" t="s">
        <v>95</v>
      </c>
      <c r="C17" s="48" t="s">
        <v>79</v>
      </c>
    </row>
    <row r="18" spans="1:3" ht="15">
      <c r="A18" s="47"/>
      <c r="B18" s="47"/>
      <c r="C18" s="48"/>
    </row>
    <row r="19" spans="1:3" ht="15">
      <c r="A19" s="47" t="s">
        <v>14</v>
      </c>
      <c r="B19" s="47"/>
      <c r="C19" s="47"/>
    </row>
    <row r="20" spans="1:3" ht="15">
      <c r="A20" s="47" t="s">
        <v>15</v>
      </c>
      <c r="B20" s="47"/>
      <c r="C20" s="47"/>
    </row>
    <row r="21" spans="1:3" ht="15">
      <c r="A21" s="47" t="s">
        <v>16</v>
      </c>
      <c r="B21" s="47"/>
      <c r="C21" s="47"/>
    </row>
    <row r="22" spans="1:3" ht="15">
      <c r="A22" s="47" t="s">
        <v>17</v>
      </c>
      <c r="B22" s="47"/>
      <c r="C22" s="47"/>
    </row>
    <row r="23" spans="1:3" ht="15">
      <c r="A23" s="47" t="s">
        <v>18</v>
      </c>
      <c r="B23" s="47"/>
      <c r="C23" s="47"/>
    </row>
    <row r="24" spans="1:3" ht="15">
      <c r="A24" s="47" t="s">
        <v>19</v>
      </c>
      <c r="B24" s="47"/>
      <c r="C24" s="47"/>
    </row>
    <row r="25" spans="1:3" ht="15">
      <c r="A25" s="47" t="s">
        <v>20</v>
      </c>
      <c r="B25" s="47"/>
      <c r="C25" s="47"/>
    </row>
    <row r="26" spans="1:3" ht="15">
      <c r="A26" s="47" t="s">
        <v>21</v>
      </c>
      <c r="B26" s="47"/>
      <c r="C26" s="47"/>
    </row>
    <row r="27" spans="1:3" ht="15">
      <c r="A27" s="47" t="s">
        <v>22</v>
      </c>
      <c r="B27" s="47"/>
      <c r="C27" s="47"/>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J8"/>
  <sheetViews>
    <sheetView zoomScalePageLayoutView="0" workbookViewId="0" topLeftCell="A1">
      <selection activeCell="A7" sqref="A7"/>
    </sheetView>
  </sheetViews>
  <sheetFormatPr defaultColWidth="10.625" defaultRowHeight="15.75"/>
  <cols>
    <col min="1" max="1" width="15.00390625" style="0" bestFit="1" customWidth="1"/>
    <col min="2" max="2" width="16.125" style="0" bestFit="1" customWidth="1"/>
    <col min="3" max="3" width="7.625" style="0" bestFit="1" customWidth="1"/>
    <col min="4" max="4" width="15.625" style="0" bestFit="1" customWidth="1"/>
    <col min="5" max="5" width="12.00390625" style="0" bestFit="1" customWidth="1"/>
    <col min="6" max="6" width="17.375" style="0" bestFit="1" customWidth="1"/>
    <col min="7" max="7" width="18.50390625" style="0" bestFit="1" customWidth="1"/>
    <col min="8" max="8" width="7.625" style="0" bestFit="1" customWidth="1"/>
    <col min="9" max="9" width="19.50390625" style="0" customWidth="1"/>
    <col min="10" max="10" width="12.00390625" style="0" bestFit="1" customWidth="1"/>
  </cols>
  <sheetData>
    <row r="1" spans="1:9" ht="15">
      <c r="A1" s="1">
        <f ca="1">TODAY()-1</f>
        <v>44229</v>
      </c>
      <c r="B1" s="1">
        <f ca="1">TODAY()-7</f>
        <v>44223</v>
      </c>
      <c r="I1" s="7" t="s">
        <v>50</v>
      </c>
    </row>
    <row r="2" spans="9:10" ht="15">
      <c r="I2" t="s">
        <v>33</v>
      </c>
      <c r="J2">
        <f>GETPIVOTDATA("result",TotalTestsPT!$A$3)</f>
        <v>3</v>
      </c>
    </row>
    <row r="3" spans="1:10" ht="15">
      <c r="A3" s="3" t="s">
        <v>28</v>
      </c>
      <c r="B3" t="s">
        <v>35</v>
      </c>
      <c r="I3" t="s">
        <v>34</v>
      </c>
      <c r="J3" s="6">
        <f>GETPIVOTDATA("result",TypesTestsDatePT!$A$3,"result","Positive")/J2</f>
        <v>1</v>
      </c>
    </row>
    <row r="4" spans="1:2" ht="15">
      <c r="A4" s="61">
        <v>44198</v>
      </c>
      <c r="B4" s="2">
        <v>1</v>
      </c>
    </row>
    <row r="5" spans="1:10" ht="15">
      <c r="A5" s="61">
        <v>44206</v>
      </c>
      <c r="B5" s="2">
        <v>1</v>
      </c>
      <c r="I5" t="s">
        <v>42</v>
      </c>
      <c r="J5" s="6">
        <f>J6/J7</f>
        <v>0.6666666666666666</v>
      </c>
    </row>
    <row r="6" spans="1:10" ht="15">
      <c r="A6" s="61">
        <v>44207</v>
      </c>
      <c r="B6" s="2">
        <v>1</v>
      </c>
      <c r="I6" t="s">
        <v>51</v>
      </c>
      <c r="J6">
        <f>GETPIVOTDATA("died",DeathsDatePT!$A$3)</f>
        <v>2</v>
      </c>
    </row>
    <row r="7" spans="1:10" ht="15">
      <c r="A7" s="4" t="s">
        <v>106</v>
      </c>
      <c r="B7" s="2"/>
      <c r="I7" t="s">
        <v>52</v>
      </c>
      <c r="J7">
        <f>GETPIVOTDATA("result",TypesTestsDatePT!$A$3,"result","Positive")</f>
        <v>3</v>
      </c>
    </row>
    <row r="8" spans="1:2" ht="15">
      <c r="A8" s="4" t="s">
        <v>24</v>
      </c>
      <c r="B8" s="2">
        <v>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C6"/>
  <sheetViews>
    <sheetView zoomScalePageLayoutView="0" workbookViewId="0" topLeftCell="A1">
      <selection activeCell="B9" sqref="B9"/>
    </sheetView>
  </sheetViews>
  <sheetFormatPr defaultColWidth="10.625" defaultRowHeight="15.75"/>
  <cols>
    <col min="1" max="1" width="14.625" style="0" bestFit="1" customWidth="1"/>
    <col min="2" max="2" width="15.125" style="0" bestFit="1" customWidth="1"/>
    <col min="3" max="3" width="10.625" style="0" bestFit="1" customWidth="1"/>
  </cols>
  <sheetData>
    <row r="1" spans="1:2" ht="15">
      <c r="A1" s="1">
        <f ca="1">TODAY()-1</f>
        <v>44229</v>
      </c>
      <c r="B1" s="1">
        <f ca="1">TODAY()-7</f>
        <v>44223</v>
      </c>
    </row>
    <row r="3" spans="1:2" ht="15">
      <c r="A3" s="3" t="s">
        <v>49</v>
      </c>
      <c r="B3" s="3" t="s">
        <v>29</v>
      </c>
    </row>
    <row r="4" spans="1:3" ht="15">
      <c r="A4" s="3" t="s">
        <v>53</v>
      </c>
      <c r="B4" t="s">
        <v>44</v>
      </c>
      <c r="C4" t="s">
        <v>24</v>
      </c>
    </row>
    <row r="5" spans="1:3" ht="15">
      <c r="A5" s="61">
        <v>44208</v>
      </c>
      <c r="B5" s="2">
        <v>2</v>
      </c>
      <c r="C5" s="2">
        <v>2</v>
      </c>
    </row>
    <row r="6" spans="1:3" ht="15">
      <c r="A6" s="4" t="s">
        <v>24</v>
      </c>
      <c r="B6" s="2">
        <v>2</v>
      </c>
      <c r="C6" s="2">
        <v>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C7"/>
  <sheetViews>
    <sheetView zoomScalePageLayoutView="0" workbookViewId="0" topLeftCell="A1">
      <selection activeCell="C7" sqref="C7"/>
    </sheetView>
  </sheetViews>
  <sheetFormatPr defaultColWidth="10.625" defaultRowHeight="15.75"/>
  <cols>
    <col min="1" max="1" width="16.375" style="0" bestFit="1" customWidth="1"/>
    <col min="2" max="2" width="16.50390625" style="0" bestFit="1" customWidth="1"/>
    <col min="3" max="3" width="18.625" style="0" bestFit="1" customWidth="1"/>
    <col min="4" max="4" width="13.00390625" style="0" bestFit="1" customWidth="1"/>
    <col min="5" max="5" width="10.50390625" style="0" bestFit="1" customWidth="1"/>
  </cols>
  <sheetData>
    <row r="1" spans="1:2" ht="15">
      <c r="A1" s="1">
        <f ca="1">TODAY()-1</f>
        <v>44229</v>
      </c>
      <c r="B1" s="1">
        <f ca="1">TODAY()-7</f>
        <v>44223</v>
      </c>
    </row>
    <row r="2" spans="1:2" ht="15">
      <c r="A2" s="3" t="s">
        <v>9</v>
      </c>
      <c r="B2" t="s">
        <v>44</v>
      </c>
    </row>
    <row r="4" spans="1:3" ht="15">
      <c r="A4" s="3" t="s">
        <v>103</v>
      </c>
      <c r="B4" s="3" t="s">
        <v>102</v>
      </c>
      <c r="C4" t="s">
        <v>54</v>
      </c>
    </row>
    <row r="5" spans="1:3" ht="15">
      <c r="A5" t="s">
        <v>123</v>
      </c>
      <c r="B5" t="s">
        <v>124</v>
      </c>
      <c r="C5" s="2">
        <v>1</v>
      </c>
    </row>
    <row r="6" spans="1:3" ht="15">
      <c r="A6" t="s">
        <v>119</v>
      </c>
      <c r="B6" t="s">
        <v>120</v>
      </c>
      <c r="C6" s="2">
        <v>2</v>
      </c>
    </row>
    <row r="7" spans="1:3" ht="15">
      <c r="A7" t="s">
        <v>24</v>
      </c>
      <c r="C7" s="2">
        <v>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E7"/>
  <sheetViews>
    <sheetView zoomScalePageLayoutView="0" workbookViewId="0" topLeftCell="A1">
      <selection activeCell="L23" sqref="L23"/>
    </sheetView>
  </sheetViews>
  <sheetFormatPr defaultColWidth="10.625" defaultRowHeight="15.75"/>
  <cols>
    <col min="1" max="1" width="13.125" style="0" bestFit="1" customWidth="1"/>
    <col min="2" max="2" width="20.00390625" style="0" bestFit="1" customWidth="1"/>
    <col min="3" max="3" width="7.625" style="0" bestFit="1" customWidth="1"/>
    <col min="4" max="4" width="5.00390625" style="0" bestFit="1" customWidth="1"/>
    <col min="5" max="5" width="12.00390625" style="0" bestFit="1" customWidth="1"/>
    <col min="6" max="6" width="17.625" style="0" bestFit="1" customWidth="1"/>
  </cols>
  <sheetData>
    <row r="1" spans="1:2" ht="15">
      <c r="A1" s="1">
        <f ca="1">TODAY()-1</f>
        <v>44229</v>
      </c>
      <c r="B1" s="1">
        <f ca="1">TODAY()-7</f>
        <v>44223</v>
      </c>
    </row>
    <row r="3" spans="1:3" ht="15">
      <c r="A3" s="3" t="s">
        <v>47</v>
      </c>
      <c r="C3" s="3" t="s">
        <v>8</v>
      </c>
    </row>
    <row r="4" spans="1:5" ht="15">
      <c r="A4" s="3" t="s">
        <v>100</v>
      </c>
      <c r="B4" s="3" t="s">
        <v>99</v>
      </c>
      <c r="C4" t="s">
        <v>26</v>
      </c>
      <c r="D4" t="s">
        <v>31</v>
      </c>
      <c r="E4" s="3"/>
    </row>
    <row r="5" spans="1:4" ht="15">
      <c r="A5" s="1" t="s">
        <v>117</v>
      </c>
      <c r="B5" s="1" t="s">
        <v>118</v>
      </c>
      <c r="C5" s="2">
        <v>1</v>
      </c>
      <c r="D5" s="2">
        <v>1</v>
      </c>
    </row>
    <row r="6" spans="1:4" ht="15">
      <c r="A6" s="1" t="s">
        <v>119</v>
      </c>
      <c r="B6" s="1" t="s">
        <v>120</v>
      </c>
      <c r="C6" s="2">
        <v>2</v>
      </c>
      <c r="D6" s="2">
        <v>2</v>
      </c>
    </row>
    <row r="7" spans="1:4" ht="15">
      <c r="A7" s="1" t="s">
        <v>31</v>
      </c>
      <c r="C7" s="2">
        <v>3</v>
      </c>
      <c r="D7" s="2">
        <v>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1:C7"/>
  <sheetViews>
    <sheetView zoomScalePageLayoutView="0" workbookViewId="0" topLeftCell="A1">
      <selection activeCell="B5" sqref="B5"/>
    </sheetView>
  </sheetViews>
  <sheetFormatPr defaultColWidth="10.625" defaultRowHeight="15.75"/>
  <cols>
    <col min="1" max="1" width="16.25390625" style="0" bestFit="1" customWidth="1"/>
    <col min="2" max="2" width="7.625" style="0" bestFit="1" customWidth="1"/>
    <col min="3" max="3" width="10.625" style="0" bestFit="1" customWidth="1"/>
    <col min="4" max="8" width="17.50390625" style="0" bestFit="1" customWidth="1"/>
  </cols>
  <sheetData>
    <row r="1" spans="1:2" ht="15">
      <c r="A1" s="1">
        <f ca="1">TODAY()-1</f>
        <v>44229</v>
      </c>
      <c r="B1" s="1">
        <f ca="1">TODAY()-7</f>
        <v>44223</v>
      </c>
    </row>
    <row r="3" spans="1:2" ht="15">
      <c r="A3" s="3" t="s">
        <v>105</v>
      </c>
      <c r="B3" s="3" t="s">
        <v>8</v>
      </c>
    </row>
    <row r="4" spans="1:3" ht="15">
      <c r="A4" s="3" t="s">
        <v>96</v>
      </c>
      <c r="B4" t="s">
        <v>26</v>
      </c>
      <c r="C4" t="s">
        <v>24</v>
      </c>
    </row>
    <row r="5" spans="1:3" ht="15">
      <c r="A5" t="s">
        <v>125</v>
      </c>
      <c r="B5" s="2">
        <v>1</v>
      </c>
      <c r="C5" s="2">
        <v>1</v>
      </c>
    </row>
    <row r="6" spans="1:3" ht="15">
      <c r="A6" t="s">
        <v>126</v>
      </c>
      <c r="B6" s="2">
        <v>3</v>
      </c>
      <c r="C6" s="2">
        <v>3</v>
      </c>
    </row>
    <row r="7" spans="1:3" ht="15">
      <c r="A7" t="s">
        <v>24</v>
      </c>
      <c r="B7" s="2"/>
      <c r="C7"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Fabien Cinus</cp:lastModifiedBy>
  <cp:lastPrinted>2021-02-03T12:32:22Z</cp:lastPrinted>
  <dcterms:created xsi:type="dcterms:W3CDTF">2020-11-11T12:57:47Z</dcterms:created>
  <dcterms:modified xsi:type="dcterms:W3CDTF">2021-02-03T12:32:58Z</dcterms:modified>
  <cp:category/>
  <cp:version/>
  <cp:contentType/>
  <cp:contentStatus/>
</cp:coreProperties>
</file>